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 defaultThemeVersion="124226"/>
  <bookViews>
    <workbookView xWindow="1356" yWindow="0" windowWidth="23256" windowHeight="13176" activeTab="4"/>
  </bookViews>
  <sheets>
    <sheet name="bilans" sheetId="4" r:id="rId1"/>
    <sheet name="rzis" sheetId="5" r:id="rId2"/>
    <sheet name="rpp" sheetId="6" r:id="rId3"/>
    <sheet name="wskaźniki" sheetId="7" r:id="rId4"/>
    <sheet name="zatrudnienie" sheetId="8" r:id="rId5"/>
    <sheet name="objaśnienia do wskaźników" sheetId="9" r:id="rId6"/>
  </sheets>
  <definedNames>
    <definedName name="_xlnm.Print_Area" localSheetId="0">bilans!$A$1:$K$48</definedName>
    <definedName name="_xlnm.Print_Area" localSheetId="5">'objaśnienia do wskaźników'!$A$1:$C$17</definedName>
    <definedName name="_xlnm.Print_Area" localSheetId="2">rpp!$A$1:$J$26</definedName>
    <definedName name="_xlnm.Print_Area" localSheetId="1">rzis!$A$1:$K$33</definedName>
    <definedName name="_xlnm.Print_Area" localSheetId="3">wskaźniki!$A$1:$J$18</definedName>
    <definedName name="_xlnm.Print_Area" localSheetId="4">zatrudnienie!$A$1:$K$5</definedName>
    <definedName name="_xlnm.Print_Titles" localSheetId="0">bilans!$A:$K,bilans!$1:$3</definedName>
    <definedName name="_xlnm.Print_Titles" localSheetId="2">rpp!$A:$A,rpp!$1:$22</definedName>
    <definedName name="_xlnm.Print_Titles" localSheetId="1">rzis!$A:$A,rzis!$1:$3</definedName>
    <definedName name="_xlnm.Print_Titles" localSheetId="3">wskaźniki!$A:$A,wskaźniki!$1:$3</definedName>
    <definedName name="Z_389C97B1_58AF_4EE8_9941_ECA6E89B124F_.wvu.PrintArea" localSheetId="5" hidden="1">'objaśnienia do wskaźników'!$A$1:$C$17</definedName>
    <definedName name="Z_389C97B1_58AF_4EE8_9941_ECA6E89B124F_.wvu.PrintArea" localSheetId="2" hidden="1">rpp!$A$1:$J$26</definedName>
    <definedName name="Z_389C97B1_58AF_4EE8_9941_ECA6E89B124F_.wvu.PrintArea" localSheetId="3" hidden="1">wskaźniki!$A$1:$J$17</definedName>
    <definedName name="Z_389C97B1_58AF_4EE8_9941_ECA6E89B124F_.wvu.PrintArea" localSheetId="4" hidden="1">zatrudnienie!$A$1:$K$5</definedName>
    <definedName name="Z_389C97B1_58AF_4EE8_9941_ECA6E89B124F_.wvu.PrintTitles" localSheetId="0" hidden="1">bilans!$A:$K,bilans!$1:$3</definedName>
    <definedName name="Z_389C97B1_58AF_4EE8_9941_ECA6E89B124F_.wvu.PrintTitles" localSheetId="2" hidden="1">rpp!$A:$A,rpp!$1:$22</definedName>
    <definedName name="Z_389C97B1_58AF_4EE8_9941_ECA6E89B124F_.wvu.PrintTitles" localSheetId="1" hidden="1">rzis!$A:$A,rzis!$1:$3</definedName>
    <definedName name="Z_389C97B1_58AF_4EE8_9941_ECA6E89B124F_.wvu.PrintTitles" localSheetId="3" hidden="1">wskaźniki!$A:$A,wskaźniki!$1:$3</definedName>
    <definedName name="Z_389C97B1_58AF_4EE8_9941_ECA6E89B124F_.wvu.Rows" localSheetId="3" hidden="1">wskaźniki!$3:$4</definedName>
    <definedName name="Z_430BB577_21B0_4CDC_81C0_91D5B71475C4_.wvu.PrintArea" localSheetId="0" hidden="1">bilans!$A$1:$K$48</definedName>
    <definedName name="Z_430BB577_21B0_4CDC_81C0_91D5B71475C4_.wvu.PrintArea" localSheetId="5" hidden="1">'objaśnienia do wskaźników'!$A$1:$C$17</definedName>
    <definedName name="Z_430BB577_21B0_4CDC_81C0_91D5B71475C4_.wvu.PrintArea" localSheetId="2" hidden="1">rpp!$A$1:$J$26</definedName>
    <definedName name="Z_430BB577_21B0_4CDC_81C0_91D5B71475C4_.wvu.PrintArea" localSheetId="1" hidden="1">rzis!$A$1:$K$33</definedName>
    <definedName name="Z_430BB577_21B0_4CDC_81C0_91D5B71475C4_.wvu.PrintArea" localSheetId="3" hidden="1">wskaźniki!$A$1:$J$18</definedName>
    <definedName name="Z_430BB577_21B0_4CDC_81C0_91D5B71475C4_.wvu.PrintArea" localSheetId="4" hidden="1">zatrudnienie!$A$1:$K$5</definedName>
    <definedName name="Z_430BB577_21B0_4CDC_81C0_91D5B71475C4_.wvu.PrintTitles" localSheetId="0" hidden="1">bilans!$A:$K,bilans!$1:$3</definedName>
    <definedName name="Z_430BB577_21B0_4CDC_81C0_91D5B71475C4_.wvu.PrintTitles" localSheetId="2" hidden="1">rpp!$A:$A,rpp!$1:$22</definedName>
    <definedName name="Z_430BB577_21B0_4CDC_81C0_91D5B71475C4_.wvu.PrintTitles" localSheetId="1" hidden="1">rzis!$A:$A,rzis!$1:$3</definedName>
    <definedName name="Z_430BB577_21B0_4CDC_81C0_91D5B71475C4_.wvu.PrintTitles" localSheetId="3" hidden="1">wskaźniki!$A:$A,wskaźniki!$1:$3</definedName>
    <definedName name="Z_50901D51_7B9F_4742_831E_0D5D7299CEB7_.wvu.PrintArea" localSheetId="5" hidden="1">'objaśnienia do wskaźników'!$A$1:$C$17</definedName>
    <definedName name="Z_50901D51_7B9F_4742_831E_0D5D7299CEB7_.wvu.PrintArea" localSheetId="2" hidden="1">rpp!$A$1:$J$26</definedName>
    <definedName name="Z_50901D51_7B9F_4742_831E_0D5D7299CEB7_.wvu.PrintArea" localSheetId="3" hidden="1">wskaźniki!$A$1:$J$17</definedName>
    <definedName name="Z_50901D51_7B9F_4742_831E_0D5D7299CEB7_.wvu.PrintArea" localSheetId="4" hidden="1">zatrudnienie!$A$1:$K$5</definedName>
    <definedName name="Z_50901D51_7B9F_4742_831E_0D5D7299CEB7_.wvu.PrintTitles" localSheetId="0" hidden="1">bilans!$A:$K,bilans!$1:$3</definedName>
    <definedName name="Z_50901D51_7B9F_4742_831E_0D5D7299CEB7_.wvu.PrintTitles" localSheetId="2" hidden="1">rpp!$A:$A,rpp!$1:$22</definedName>
    <definedName name="Z_50901D51_7B9F_4742_831E_0D5D7299CEB7_.wvu.PrintTitles" localSheetId="1" hidden="1">rzis!$A:$A,rzis!$1:$3</definedName>
    <definedName name="Z_50901D51_7B9F_4742_831E_0D5D7299CEB7_.wvu.PrintTitles" localSheetId="3" hidden="1">wskaźniki!$A:$A,wskaźniki!$1:$3</definedName>
    <definedName name="Z_50901D51_7B9F_4742_831E_0D5D7299CEB7_.wvu.Rows" localSheetId="3" hidden="1">wskaźniki!$3:$4</definedName>
    <definedName name="Z_64101215_6B4E_4FD0_A0C9_0C1F3B0F2679_.wvu.PrintArea" localSheetId="5" hidden="1">'objaśnienia do wskaźników'!$A$1:$C$17</definedName>
    <definedName name="Z_64101215_6B4E_4FD0_A0C9_0C1F3B0F2679_.wvu.PrintArea" localSheetId="2" hidden="1">rpp!$A$1:$J$26</definedName>
    <definedName name="Z_64101215_6B4E_4FD0_A0C9_0C1F3B0F2679_.wvu.PrintArea" localSheetId="3" hidden="1">wskaźniki!$A$1:$J$17</definedName>
    <definedName name="Z_64101215_6B4E_4FD0_A0C9_0C1F3B0F2679_.wvu.PrintArea" localSheetId="4" hidden="1">zatrudnienie!$A$1:$K$5</definedName>
    <definedName name="Z_64101215_6B4E_4FD0_A0C9_0C1F3B0F2679_.wvu.PrintTitles" localSheetId="0" hidden="1">bilans!$A:$K,bilans!$1:$3</definedName>
    <definedName name="Z_64101215_6B4E_4FD0_A0C9_0C1F3B0F2679_.wvu.PrintTitles" localSheetId="2" hidden="1">rpp!$A:$A,rpp!$1:$22</definedName>
    <definedName name="Z_64101215_6B4E_4FD0_A0C9_0C1F3B0F2679_.wvu.PrintTitles" localSheetId="1" hidden="1">rzis!$A:$A,rzis!$1:$3</definedName>
    <definedName name="Z_64101215_6B4E_4FD0_A0C9_0C1F3B0F2679_.wvu.PrintTitles" localSheetId="3" hidden="1">wskaźniki!$A:$A,wskaźniki!$1:$3</definedName>
    <definedName name="Z_64101215_6B4E_4FD0_A0C9_0C1F3B0F2679_.wvu.Rows" localSheetId="3" hidden="1">wskaźniki!$3:$4</definedName>
    <definedName name="Z_A4D85B01_65E0_487D_8DA6_60E1956A01B1_.wvu.PrintArea" localSheetId="5" hidden="1">'objaśnienia do wskaźników'!$A$1:$C$17</definedName>
    <definedName name="Z_A4D85B01_65E0_487D_8DA6_60E1956A01B1_.wvu.PrintArea" localSheetId="2" hidden="1">rpp!$A$1:$J$26</definedName>
    <definedName name="Z_A4D85B01_65E0_487D_8DA6_60E1956A01B1_.wvu.PrintArea" localSheetId="3" hidden="1">wskaźniki!$A$1:$J$17</definedName>
    <definedName name="Z_A4D85B01_65E0_487D_8DA6_60E1956A01B1_.wvu.PrintArea" localSheetId="4" hidden="1">zatrudnienie!$A$1:$K$5</definedName>
    <definedName name="Z_A4D85B01_65E0_487D_8DA6_60E1956A01B1_.wvu.PrintTitles" localSheetId="0" hidden="1">bilans!$A:$K,bilans!$1:$3</definedName>
    <definedName name="Z_A4D85B01_65E0_487D_8DA6_60E1956A01B1_.wvu.PrintTitles" localSheetId="2" hidden="1">rpp!$A:$A,rpp!$1:$22</definedName>
    <definedName name="Z_A4D85B01_65E0_487D_8DA6_60E1956A01B1_.wvu.PrintTitles" localSheetId="1" hidden="1">rzis!$A:$A,rzis!$1:$3</definedName>
    <definedName name="Z_A4D85B01_65E0_487D_8DA6_60E1956A01B1_.wvu.PrintTitles" localSheetId="3" hidden="1">wskaźniki!$A:$A,wskaźniki!$1:$3</definedName>
    <definedName name="Z_A4D85B01_65E0_487D_8DA6_60E1956A01B1_.wvu.Rows" localSheetId="3" hidden="1">wskaźniki!$3:$4</definedName>
    <definedName name="Z_E783D93C_C13C_403F_99A3_CE6CC63809EE_.wvu.PrintArea" localSheetId="0" hidden="1">bilans!$A$1:$K$48</definedName>
    <definedName name="Z_E783D93C_C13C_403F_99A3_CE6CC63809EE_.wvu.PrintArea" localSheetId="5" hidden="1">'objaśnienia do wskaźników'!$A$1:$C$17</definedName>
    <definedName name="Z_E783D93C_C13C_403F_99A3_CE6CC63809EE_.wvu.PrintArea" localSheetId="2" hidden="1">rpp!$A$1:$J$26</definedName>
    <definedName name="Z_E783D93C_C13C_403F_99A3_CE6CC63809EE_.wvu.PrintArea" localSheetId="1" hidden="1">rzis!$A$1:$K$33</definedName>
    <definedName name="Z_E783D93C_C13C_403F_99A3_CE6CC63809EE_.wvu.PrintArea" localSheetId="3" hidden="1">wskaźniki!$A$1:$J$18</definedName>
    <definedName name="Z_E783D93C_C13C_403F_99A3_CE6CC63809EE_.wvu.PrintArea" localSheetId="4" hidden="1">zatrudnienie!$A$1:$K$5</definedName>
    <definedName name="Z_E783D93C_C13C_403F_99A3_CE6CC63809EE_.wvu.PrintTitles" localSheetId="0" hidden="1">bilans!$A:$K,bilans!$1:$3</definedName>
    <definedName name="Z_E783D93C_C13C_403F_99A3_CE6CC63809EE_.wvu.PrintTitles" localSheetId="2" hidden="1">rpp!$A:$A,rpp!$1:$22</definedName>
    <definedName name="Z_E783D93C_C13C_403F_99A3_CE6CC63809EE_.wvu.PrintTitles" localSheetId="1" hidden="1">rzis!$A:$A,rzis!$1:$3</definedName>
    <definedName name="Z_E783D93C_C13C_403F_99A3_CE6CC63809EE_.wvu.PrintTitles" localSheetId="3" hidden="1">wskaźniki!$A:$A,wskaźniki!$1:$3</definedName>
    <definedName name="Z_E783D93C_C13C_403F_99A3_CE6CC63809EE_.wvu.Rows" localSheetId="3" hidden="1">wskaźniki!$3:$4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8" l="1"/>
  <c r="G4" i="8"/>
  <c r="H4" i="8"/>
  <c r="I4" i="8"/>
  <c r="J4" i="8"/>
  <c r="K4" i="8"/>
  <c r="E4" i="8"/>
  <c r="E5" i="5"/>
  <c r="F5" i="5"/>
  <c r="G5" i="5"/>
  <c r="H5" i="5"/>
  <c r="I5" i="5"/>
  <c r="J5" i="5"/>
  <c r="J4" i="5"/>
  <c r="J9" i="5"/>
  <c r="J10" i="5"/>
  <c r="J11" i="5"/>
  <c r="E12" i="5"/>
  <c r="F12" i="5"/>
  <c r="G12" i="5"/>
  <c r="H12" i="5"/>
  <c r="I12" i="5"/>
  <c r="J12" i="5"/>
  <c r="E13" i="5"/>
  <c r="F13" i="5"/>
  <c r="G13" i="5"/>
  <c r="H13" i="5"/>
  <c r="I13" i="5"/>
  <c r="J13" i="5"/>
  <c r="E14" i="5"/>
  <c r="F14" i="5"/>
  <c r="G14" i="5"/>
  <c r="H14" i="5"/>
  <c r="I14" i="5"/>
  <c r="J14" i="5"/>
  <c r="E15" i="5"/>
  <c r="F15" i="5"/>
  <c r="G15" i="5"/>
  <c r="H15" i="5"/>
  <c r="I15" i="5"/>
  <c r="J15" i="5"/>
  <c r="E16" i="5"/>
  <c r="F16" i="5"/>
  <c r="G16" i="5"/>
  <c r="H16" i="5"/>
  <c r="I16" i="5"/>
  <c r="J16" i="5"/>
  <c r="J8" i="5"/>
  <c r="J17" i="5"/>
  <c r="J18" i="5"/>
  <c r="E21" i="5"/>
  <c r="F21" i="5"/>
  <c r="G21" i="5"/>
  <c r="H21" i="5"/>
  <c r="I21" i="5"/>
  <c r="J21" i="5"/>
  <c r="J22" i="5"/>
  <c r="E23" i="5"/>
  <c r="F23" i="5"/>
  <c r="G23" i="5"/>
  <c r="H23" i="5"/>
  <c r="I23" i="5"/>
  <c r="J23" i="5"/>
  <c r="E24" i="5"/>
  <c r="F24" i="5"/>
  <c r="G24" i="5"/>
  <c r="H24" i="5"/>
  <c r="I24" i="5"/>
  <c r="J24" i="5"/>
  <c r="J27" i="5"/>
  <c r="J28" i="5"/>
  <c r="J30" i="5"/>
  <c r="I5" i="6"/>
  <c r="I6" i="6"/>
  <c r="D18" i="4"/>
  <c r="E18" i="4"/>
  <c r="F18" i="4"/>
  <c r="G18" i="4"/>
  <c r="H18" i="4"/>
  <c r="I18" i="4"/>
  <c r="J18" i="4"/>
  <c r="I7" i="6"/>
  <c r="E19" i="4"/>
  <c r="F19" i="4"/>
  <c r="G19" i="4"/>
  <c r="H19" i="4"/>
  <c r="I19" i="4"/>
  <c r="J19" i="4"/>
  <c r="I8" i="6"/>
  <c r="E41" i="4"/>
  <c r="F41" i="4"/>
  <c r="G41" i="4"/>
  <c r="H41" i="4"/>
  <c r="I41" i="4"/>
  <c r="J41" i="4"/>
  <c r="D44" i="4"/>
  <c r="E44" i="4"/>
  <c r="F44" i="4"/>
  <c r="G44" i="4"/>
  <c r="H44" i="4"/>
  <c r="I44" i="4"/>
  <c r="J44" i="4"/>
  <c r="I9" i="6"/>
  <c r="I4" i="6"/>
  <c r="E25" i="5"/>
  <c r="F25" i="5"/>
  <c r="G25" i="5"/>
  <c r="H25" i="5"/>
  <c r="I25" i="5"/>
  <c r="J25" i="5"/>
  <c r="I18" i="6"/>
  <c r="I15" i="6"/>
  <c r="I11" i="6"/>
  <c r="I23" i="6"/>
  <c r="H18" i="6"/>
  <c r="H15" i="6"/>
  <c r="H11" i="6"/>
  <c r="I4" i="5"/>
  <c r="I9" i="5"/>
  <c r="I10" i="5"/>
  <c r="I11" i="5"/>
  <c r="I8" i="5"/>
  <c r="I17" i="5"/>
  <c r="I18" i="5"/>
  <c r="I22" i="5"/>
  <c r="I27" i="5"/>
  <c r="I28" i="5"/>
  <c r="I30" i="5"/>
  <c r="H5" i="6"/>
  <c r="H6" i="6"/>
  <c r="H7" i="6"/>
  <c r="H8" i="6"/>
  <c r="H9" i="6"/>
  <c r="H4" i="6"/>
  <c r="H23" i="6"/>
  <c r="G18" i="6"/>
  <c r="G15" i="6"/>
  <c r="G11" i="6"/>
  <c r="H4" i="5"/>
  <c r="H9" i="5"/>
  <c r="H10" i="5"/>
  <c r="H11" i="5"/>
  <c r="H8" i="5"/>
  <c r="H17" i="5"/>
  <c r="H18" i="5"/>
  <c r="H22" i="5"/>
  <c r="H27" i="5"/>
  <c r="H28" i="5"/>
  <c r="H30" i="5"/>
  <c r="G5" i="6"/>
  <c r="G6" i="6"/>
  <c r="G7" i="6"/>
  <c r="G8" i="6"/>
  <c r="G9" i="6"/>
  <c r="G4" i="6"/>
  <c r="G23" i="6"/>
  <c r="F17" i="6"/>
  <c r="F18" i="6"/>
  <c r="F15" i="6"/>
  <c r="F11" i="6"/>
  <c r="G4" i="5"/>
  <c r="G9" i="5"/>
  <c r="G10" i="5"/>
  <c r="G11" i="5"/>
  <c r="G8" i="5"/>
  <c r="G17" i="5"/>
  <c r="G18" i="5"/>
  <c r="G22" i="5"/>
  <c r="G27" i="5"/>
  <c r="G28" i="5"/>
  <c r="G30" i="5"/>
  <c r="F5" i="6"/>
  <c r="F6" i="6"/>
  <c r="F7" i="6"/>
  <c r="F8" i="6"/>
  <c r="F9" i="6"/>
  <c r="F4" i="6"/>
  <c r="F23" i="6"/>
  <c r="E17" i="6"/>
  <c r="E18" i="6"/>
  <c r="E15" i="6"/>
  <c r="E11" i="6"/>
  <c r="F4" i="5"/>
  <c r="F9" i="5"/>
  <c r="F10" i="5"/>
  <c r="F8" i="5"/>
  <c r="F17" i="5"/>
  <c r="F18" i="5"/>
  <c r="F22" i="5"/>
  <c r="F27" i="5"/>
  <c r="F28" i="5"/>
  <c r="F30" i="5"/>
  <c r="E5" i="6"/>
  <c r="E6" i="6"/>
  <c r="E7" i="6"/>
  <c r="E8" i="6"/>
  <c r="E9" i="6"/>
  <c r="E4" i="6"/>
  <c r="E23" i="6"/>
  <c r="C17" i="6"/>
  <c r="D17" i="6"/>
  <c r="C18" i="6"/>
  <c r="D18" i="6"/>
  <c r="D19" i="6"/>
  <c r="D15" i="6"/>
  <c r="D13" i="6"/>
  <c r="D11" i="6"/>
  <c r="C4" i="5"/>
  <c r="C8" i="5"/>
  <c r="C17" i="5"/>
  <c r="C18" i="5"/>
  <c r="C22" i="5"/>
  <c r="C27" i="5"/>
  <c r="C30" i="5"/>
  <c r="C5" i="6"/>
  <c r="D5" i="6"/>
  <c r="C6" i="6"/>
  <c r="D6" i="6"/>
  <c r="C7" i="6"/>
  <c r="D7" i="6"/>
  <c r="C8" i="6"/>
  <c r="D8" i="6"/>
  <c r="C44" i="4"/>
  <c r="C9" i="6"/>
  <c r="D9" i="6"/>
  <c r="C10" i="6"/>
  <c r="D10" i="6"/>
  <c r="D4" i="6"/>
  <c r="D23" i="6"/>
  <c r="B17" i="6"/>
  <c r="B18" i="6"/>
  <c r="B15" i="6"/>
  <c r="B13" i="6"/>
  <c r="B11" i="6"/>
  <c r="B5" i="6"/>
  <c r="B6" i="6"/>
  <c r="B7" i="6"/>
  <c r="B8" i="6"/>
  <c r="B9" i="6"/>
  <c r="B10" i="6"/>
  <c r="B4" i="6"/>
  <c r="B23" i="6"/>
  <c r="B25" i="6"/>
  <c r="D24" i="6"/>
  <c r="D25" i="6"/>
  <c r="E24" i="6"/>
  <c r="E25" i="6"/>
  <c r="F24" i="6"/>
  <c r="F25" i="6"/>
  <c r="G24" i="6"/>
  <c r="G25" i="6"/>
  <c r="H24" i="6"/>
  <c r="H25" i="6"/>
  <c r="I24" i="6"/>
  <c r="I25" i="6"/>
  <c r="J21" i="4"/>
  <c r="E22" i="4"/>
  <c r="F22" i="4"/>
  <c r="G22" i="4"/>
  <c r="H22" i="4"/>
  <c r="I22" i="4"/>
  <c r="J22" i="4"/>
  <c r="J17" i="4"/>
  <c r="J9" i="4"/>
  <c r="E13" i="4"/>
  <c r="F13" i="4"/>
  <c r="G13" i="4"/>
  <c r="H13" i="4"/>
  <c r="I13" i="4"/>
  <c r="J13" i="4"/>
  <c r="J7" i="4"/>
  <c r="J5" i="4"/>
  <c r="J23" i="4"/>
  <c r="E32" i="4"/>
  <c r="E33" i="4"/>
  <c r="F32" i="4"/>
  <c r="F33" i="4"/>
  <c r="G32" i="4"/>
  <c r="G33" i="4"/>
  <c r="H32" i="4"/>
  <c r="H33" i="4"/>
  <c r="I32" i="4"/>
  <c r="I33" i="4"/>
  <c r="J32" i="4"/>
  <c r="J33" i="4"/>
  <c r="J25" i="4"/>
  <c r="I21" i="4"/>
  <c r="I17" i="4"/>
  <c r="I9" i="4"/>
  <c r="I7" i="4"/>
  <c r="I5" i="4"/>
  <c r="I23" i="4"/>
  <c r="I25" i="4"/>
  <c r="E38" i="4"/>
  <c r="F38" i="4"/>
  <c r="G43" i="4"/>
  <c r="G38" i="4"/>
  <c r="H43" i="4"/>
  <c r="H38" i="4"/>
  <c r="I43" i="4"/>
  <c r="I38" i="4"/>
  <c r="J43" i="4"/>
  <c r="J38" i="4"/>
  <c r="H21" i="4"/>
  <c r="H17" i="4"/>
  <c r="H9" i="4"/>
  <c r="H7" i="4"/>
  <c r="H5" i="4"/>
  <c r="H23" i="4"/>
  <c r="F21" i="4"/>
  <c r="F17" i="4"/>
  <c r="F9" i="4"/>
  <c r="E11" i="4"/>
  <c r="F11" i="4"/>
  <c r="F7" i="4"/>
  <c r="F5" i="4"/>
  <c r="F23" i="4"/>
  <c r="E39" i="4"/>
  <c r="F39" i="4"/>
  <c r="F37" i="4"/>
  <c r="F40" i="4"/>
  <c r="F46" i="4"/>
  <c r="F35" i="4"/>
  <c r="G46" i="4"/>
  <c r="H46" i="4"/>
  <c r="I46" i="4"/>
  <c r="J46" i="4"/>
  <c r="G9" i="4"/>
  <c r="E4" i="5"/>
  <c r="E9" i="5"/>
  <c r="E10" i="5"/>
  <c r="E11" i="5"/>
  <c r="E8" i="5"/>
  <c r="E17" i="5"/>
  <c r="E19" i="5"/>
  <c r="E20" i="5"/>
  <c r="E18" i="5"/>
  <c r="E22" i="5"/>
  <c r="E28" i="5"/>
  <c r="E37" i="4"/>
  <c r="G11" i="4"/>
  <c r="E21" i="4"/>
  <c r="D4" i="5"/>
  <c r="D8" i="5"/>
  <c r="D17" i="5"/>
  <c r="D18" i="5"/>
  <c r="D22" i="5"/>
  <c r="D27" i="5"/>
  <c r="D30" i="5"/>
  <c r="D25" i="4"/>
  <c r="C17" i="7"/>
  <c r="E27" i="5"/>
  <c r="E30" i="5"/>
  <c r="E27" i="4"/>
  <c r="E28" i="4"/>
  <c r="E30" i="4"/>
  <c r="E31" i="4"/>
  <c r="E25" i="4"/>
  <c r="D17" i="7"/>
  <c r="F25" i="4"/>
  <c r="E17" i="7"/>
  <c r="G25" i="4"/>
  <c r="F17" i="7"/>
  <c r="H25" i="4"/>
  <c r="G17" i="7"/>
  <c r="H17" i="7"/>
  <c r="I17" i="7"/>
  <c r="C25" i="4"/>
  <c r="B17" i="7"/>
  <c r="C16" i="7"/>
  <c r="D16" i="7"/>
  <c r="E16" i="7"/>
  <c r="F16" i="7"/>
  <c r="G16" i="7"/>
  <c r="H16" i="7"/>
  <c r="I16" i="7"/>
  <c r="B16" i="7"/>
  <c r="I14" i="7"/>
  <c r="C14" i="7"/>
  <c r="D14" i="7"/>
  <c r="E14" i="7"/>
  <c r="F14" i="7"/>
  <c r="G14" i="7"/>
  <c r="H14" i="7"/>
  <c r="B14" i="7"/>
  <c r="D7" i="4"/>
  <c r="D5" i="4"/>
  <c r="C13" i="7"/>
  <c r="E9" i="4"/>
  <c r="E10" i="4"/>
  <c r="E12" i="4"/>
  <c r="E7" i="4"/>
  <c r="E5" i="4"/>
  <c r="D13" i="7"/>
  <c r="E13" i="7"/>
  <c r="G7" i="4"/>
  <c r="G5" i="4"/>
  <c r="F13" i="7"/>
  <c r="G13" i="7"/>
  <c r="H13" i="7"/>
  <c r="I13" i="7"/>
  <c r="C7" i="4"/>
  <c r="C5" i="4"/>
  <c r="B13" i="7"/>
  <c r="D37" i="4"/>
  <c r="D40" i="4"/>
  <c r="D35" i="4"/>
  <c r="D17" i="4"/>
  <c r="D23" i="4"/>
  <c r="C12" i="7"/>
  <c r="E43" i="4"/>
  <c r="E40" i="4"/>
  <c r="E46" i="4"/>
  <c r="E35" i="4"/>
  <c r="E17" i="4"/>
  <c r="E23" i="4"/>
  <c r="D12" i="7"/>
  <c r="E12" i="7"/>
  <c r="G37" i="4"/>
  <c r="G40" i="4"/>
  <c r="G35" i="4"/>
  <c r="G21" i="4"/>
  <c r="G17" i="4"/>
  <c r="G23" i="4"/>
  <c r="F12" i="7"/>
  <c r="H37" i="4"/>
  <c r="H40" i="4"/>
  <c r="H35" i="4"/>
  <c r="G12" i="7"/>
  <c r="I37" i="4"/>
  <c r="I40" i="4"/>
  <c r="I35" i="4"/>
  <c r="H12" i="7"/>
  <c r="J37" i="4"/>
  <c r="J40" i="4"/>
  <c r="J35" i="4"/>
  <c r="I12" i="7"/>
  <c r="C37" i="4"/>
  <c r="C40" i="4"/>
  <c r="C35" i="4"/>
  <c r="C17" i="4"/>
  <c r="C23" i="4"/>
  <c r="B12" i="7"/>
  <c r="C10" i="7"/>
  <c r="D10" i="7"/>
  <c r="E10" i="7"/>
  <c r="F10" i="7"/>
  <c r="G10" i="7"/>
  <c r="H10" i="7"/>
  <c r="I10" i="7"/>
  <c r="B10" i="7"/>
  <c r="C9" i="7"/>
  <c r="D9" i="7"/>
  <c r="E9" i="7"/>
  <c r="F9" i="7"/>
  <c r="G9" i="7"/>
  <c r="H9" i="7"/>
  <c r="I9" i="7"/>
  <c r="B9" i="7"/>
  <c r="C8" i="7"/>
  <c r="D8" i="7"/>
  <c r="E8" i="7"/>
  <c r="F8" i="7"/>
  <c r="G8" i="7"/>
  <c r="H8" i="7"/>
  <c r="I8" i="7"/>
  <c r="B8" i="7"/>
  <c r="C5" i="7"/>
  <c r="D5" i="7"/>
  <c r="E5" i="7"/>
  <c r="F5" i="7"/>
  <c r="G5" i="7"/>
  <c r="H5" i="7"/>
  <c r="I5" i="7"/>
  <c r="C6" i="7"/>
  <c r="D6" i="7"/>
  <c r="E6" i="7"/>
  <c r="F6" i="7"/>
  <c r="G6" i="7"/>
  <c r="H6" i="7"/>
  <c r="I6" i="7"/>
  <c r="B6" i="7"/>
  <c r="B5" i="7"/>
  <c r="I47" i="4"/>
  <c r="J47" i="4"/>
  <c r="H47" i="4"/>
  <c r="G47" i="4"/>
  <c r="F47" i="4"/>
  <c r="E42" i="4"/>
  <c r="E45" i="4"/>
  <c r="E34" i="4"/>
  <c r="E20" i="4"/>
  <c r="F3" i="4"/>
  <c r="G3" i="4"/>
  <c r="H3" i="4"/>
  <c r="I3" i="4"/>
  <c r="J3" i="4"/>
  <c r="I3" i="7"/>
  <c r="B25" i="4"/>
  <c r="E3" i="8"/>
  <c r="D3" i="7"/>
  <c r="D3" i="6"/>
  <c r="E3" i="5"/>
  <c r="D3" i="8"/>
  <c r="C3" i="7"/>
  <c r="C3" i="6"/>
  <c r="D3" i="5"/>
  <c r="J15" i="6"/>
  <c r="C15" i="6"/>
  <c r="J11" i="6"/>
  <c r="C11" i="6"/>
  <c r="J4" i="6"/>
  <c r="C4" i="6"/>
  <c r="K18" i="5"/>
  <c r="B18" i="5"/>
  <c r="K8" i="5"/>
  <c r="B8" i="5"/>
  <c r="K4" i="5"/>
  <c r="B4" i="5"/>
  <c r="B17" i="5"/>
  <c r="B22" i="5"/>
  <c r="B27" i="5"/>
  <c r="B30" i="5"/>
  <c r="K40" i="4"/>
  <c r="K37" i="4"/>
  <c r="B37" i="4"/>
  <c r="K32" i="4"/>
  <c r="K17" i="4"/>
  <c r="B17" i="4"/>
  <c r="K7" i="4"/>
  <c r="K5" i="4"/>
  <c r="B7" i="4"/>
  <c r="B5" i="4"/>
  <c r="E3" i="6"/>
  <c r="C3" i="8"/>
  <c r="B3" i="7"/>
  <c r="B3" i="6"/>
  <c r="C3" i="5"/>
  <c r="B3" i="5"/>
  <c r="B3" i="8"/>
  <c r="B23" i="4"/>
  <c r="J24" i="6"/>
  <c r="C23" i="6"/>
  <c r="D47" i="4"/>
  <c r="C47" i="4"/>
  <c r="F3" i="8"/>
  <c r="K23" i="4"/>
  <c r="K35" i="4"/>
  <c r="K17" i="5"/>
  <c r="K22" i="5"/>
  <c r="K27" i="5"/>
  <c r="K25" i="4"/>
  <c r="E47" i="4"/>
  <c r="J23" i="6"/>
  <c r="C24" i="6"/>
  <c r="F3" i="5"/>
  <c r="E3" i="7"/>
  <c r="K47" i="4"/>
  <c r="C25" i="6"/>
  <c r="K28" i="5"/>
  <c r="K30" i="5"/>
  <c r="G3" i="8"/>
  <c r="G3" i="5"/>
  <c r="F3" i="7"/>
  <c r="F3" i="6"/>
  <c r="J25" i="6"/>
  <c r="G3" i="7"/>
  <c r="H3" i="5"/>
  <c r="G3" i="6"/>
  <c r="H3" i="8"/>
  <c r="I3" i="5"/>
  <c r="I3" i="8"/>
  <c r="H3" i="7"/>
  <c r="H3" i="6"/>
  <c r="K3" i="4"/>
  <c r="I3" i="6"/>
  <c r="J3" i="8"/>
  <c r="J3" i="5"/>
  <c r="K3" i="8"/>
  <c r="J3" i="7"/>
  <c r="J3" i="6"/>
  <c r="K3" i="5"/>
  <c r="B40" i="4"/>
  <c r="B35" i="4"/>
  <c r="B47" i="4"/>
</calcChain>
</file>

<file path=xl/sharedStrings.xml><?xml version="1.0" encoding="utf-8"?>
<sst xmlns="http://schemas.openxmlformats.org/spreadsheetml/2006/main" count="209" uniqueCount="176">
  <si>
    <t>BILANS (w tys. PLN, z dokł. do 1 m-ca po przecinku)</t>
  </si>
  <si>
    <t>Wyszczególnienie</t>
  </si>
  <si>
    <t>rok (t-2)</t>
  </si>
  <si>
    <t>rok (t-1)</t>
  </si>
  <si>
    <t>rok t</t>
  </si>
  <si>
    <t>rok t+1</t>
  </si>
  <si>
    <t>rok t+2</t>
  </si>
  <si>
    <t>rok t+3</t>
  </si>
  <si>
    <t>rok t+4</t>
  </si>
  <si>
    <t>rok t+5</t>
  </si>
  <si>
    <t>rok t+6</t>
  </si>
  <si>
    <t>AKTYWA</t>
  </si>
  <si>
    <t>A. AKTYWA TRWAŁE, z tego:</t>
  </si>
  <si>
    <t>I. Wartości niematerialne i prawne</t>
  </si>
  <si>
    <t>II. Rzeczowe aktywa trwałe, z tego:</t>
  </si>
  <si>
    <t>1. Grunty (w tym prawo użytkowania wieczystego)</t>
  </si>
  <si>
    <t>2. Budynki i budowle</t>
  </si>
  <si>
    <t>3. Maszyny i urządzenia</t>
  </si>
  <si>
    <t>4. Środki transportu</t>
  </si>
  <si>
    <t>5. Pozostałe środki trwałe</t>
  </si>
  <si>
    <t>6. Środki trwałe w budowie</t>
  </si>
  <si>
    <t>III. Należności długoterminowe</t>
  </si>
  <si>
    <t>IV. Inwestycje długoterminowe</t>
  </si>
  <si>
    <t>V. Pozostałe aktywa trwałe</t>
  </si>
  <si>
    <t>B. AKTYWA OBROTOWE</t>
  </si>
  <si>
    <t>I. Zapasy</t>
  </si>
  <si>
    <t>II. Należności krótkoterminowe</t>
  </si>
  <si>
    <t>w tym z tytułu dostaw i usług o okresie spłaty powyżej 12 miesięcy</t>
  </si>
  <si>
    <t>III. Inwestycje krótkoterminowe (oraz środki pieniężne w kasie i na rachunku bankowym)</t>
  </si>
  <si>
    <t>IV. Pozostałe aktywa obrotowe</t>
  </si>
  <si>
    <t>Aktywa razem (A+B)</t>
  </si>
  <si>
    <t>PASYWA</t>
  </si>
  <si>
    <t>A. KAPITAŁ (FUNDUSZ) WŁASNY</t>
  </si>
  <si>
    <t>I. Kapitał podstawowy</t>
  </si>
  <si>
    <t>II. Należne wpłaty na kapitał podstawowy (wielkość ujemna)</t>
  </si>
  <si>
    <t>III. Udziały (akcje) własne (wielkość ujemna)</t>
  </si>
  <si>
    <t>IV. Kapitał zapasowy</t>
  </si>
  <si>
    <t>V. Kapitał z aktualności wyceny</t>
  </si>
  <si>
    <t>VI. Pozostałe kapitały rezerwowe</t>
  </si>
  <si>
    <t>VII. Zysk /strata/ z lat ubiegłych</t>
  </si>
  <si>
    <t>VIII. Zysk /strata/ netto</t>
  </si>
  <si>
    <t>IX. Odpisy z zysku netto w ciągu roku obrotowego (wielkość ujemna)</t>
  </si>
  <si>
    <t>B. ZOBOWIĄZANIA I REZERWY NA ZOBOWIĄZANIA,  z tego:</t>
  </si>
  <si>
    <t>I. Rezerwy na zobowiązania</t>
  </si>
  <si>
    <t>II. Zobowiązania długoterminowe, z tego:</t>
  </si>
  <si>
    <t>1. Kredyty i pożyczki</t>
  </si>
  <si>
    <t>2. Pozostałe</t>
  </si>
  <si>
    <t>III. Zobowiązania krótkoterminowe, z tego:</t>
  </si>
  <si>
    <t>1. Z tytułu dostaw i usług</t>
  </si>
  <si>
    <t>w tym o okresie spłaty powyżej 12 miesięcy</t>
  </si>
  <si>
    <t>2. Kredyty i pożyczki</t>
  </si>
  <si>
    <t>3. Pozostałe</t>
  </si>
  <si>
    <t>w tym fundusze specjalne</t>
  </si>
  <si>
    <t>IV. Rozliczenia międzyokresowe</t>
  </si>
  <si>
    <t>Pasywa razem (A+B)</t>
  </si>
  <si>
    <t>RACHUNEK ZYSKÓW I STRAT (w tys. PLN, z dokł. do 1 m-ca po przecinku)</t>
  </si>
  <si>
    <r>
      <t>rok (</t>
    </r>
    <r>
      <rPr>
        <b/>
        <i/>
        <sz val="9"/>
        <rFont val="Times New Roman CE"/>
        <charset val="238"/>
      </rPr>
      <t>t-2)</t>
    </r>
  </si>
  <si>
    <r>
      <t>rok (</t>
    </r>
    <r>
      <rPr>
        <b/>
        <i/>
        <sz val="9"/>
        <rFont val="Times New Roman CE"/>
        <charset val="238"/>
      </rPr>
      <t>t-1)</t>
    </r>
  </si>
  <si>
    <r>
      <t xml:space="preserve">rok </t>
    </r>
    <r>
      <rPr>
        <b/>
        <i/>
        <sz val="9"/>
        <rFont val="Times New Roman CE"/>
        <charset val="238"/>
      </rPr>
      <t>t</t>
    </r>
  </si>
  <si>
    <r>
      <t xml:space="preserve">rok </t>
    </r>
    <r>
      <rPr>
        <b/>
        <i/>
        <sz val="9"/>
        <rFont val="Times New Roman CE"/>
        <charset val="238"/>
      </rPr>
      <t>t+1</t>
    </r>
  </si>
  <si>
    <r>
      <t xml:space="preserve">rok </t>
    </r>
    <r>
      <rPr>
        <b/>
        <i/>
        <sz val="9"/>
        <rFont val="Times New Roman CE"/>
        <charset val="238"/>
      </rPr>
      <t>t+2</t>
    </r>
  </si>
  <si>
    <r>
      <t xml:space="preserve">rok </t>
    </r>
    <r>
      <rPr>
        <b/>
        <i/>
        <sz val="9"/>
        <rFont val="Times New Roman CE"/>
        <charset val="238"/>
      </rPr>
      <t>t+3</t>
    </r>
  </si>
  <si>
    <r>
      <t xml:space="preserve">rok </t>
    </r>
    <r>
      <rPr>
        <b/>
        <i/>
        <sz val="9"/>
        <rFont val="Times New Roman CE"/>
        <charset val="238"/>
      </rPr>
      <t>t+4</t>
    </r>
  </si>
  <si>
    <r>
      <t xml:space="preserve">rok </t>
    </r>
    <r>
      <rPr>
        <b/>
        <i/>
        <sz val="9"/>
        <rFont val="Times New Roman CE"/>
        <charset val="238"/>
      </rPr>
      <t>t+5</t>
    </r>
  </si>
  <si>
    <r>
      <t xml:space="preserve">rok </t>
    </r>
    <r>
      <rPr>
        <b/>
        <i/>
        <sz val="9"/>
        <rFont val="Times New Roman CE"/>
        <charset val="238"/>
      </rPr>
      <t>t+6</t>
    </r>
  </si>
  <si>
    <t>A. PRZYCHODY NETTO ZE SPRZEDAŻY (i zrównane z nimi), z tego:</t>
  </si>
  <si>
    <t>I. Przychody netto ze sprzedaży produktów i usług</t>
  </si>
  <si>
    <t>II. Przychody netto ze sprzedaży towarów i materiałów</t>
  </si>
  <si>
    <t>III. Pozostałe przychody netto ze sprzedaży</t>
  </si>
  <si>
    <t>B. KOSZTY DZIAŁALNOŚCI OPERACYJNEJ, z tego:</t>
  </si>
  <si>
    <t>I. Amortyzacja</t>
  </si>
  <si>
    <t>II. Zużycie materiałów i energii</t>
  </si>
  <si>
    <t>III. Usługi obce</t>
  </si>
  <si>
    <t>IV. Podatki i opłaty</t>
  </si>
  <si>
    <t>V. Wynagrodzenia</t>
  </si>
  <si>
    <t>VI. Ubezpieczenia społeczne i inne świadczenia</t>
  </si>
  <si>
    <t>VII. Pozostałe koszty rodzajowe</t>
  </si>
  <si>
    <t>VIII. Wartość sprzedanych towarów i materiałów</t>
  </si>
  <si>
    <t>C. ZYSK (STRATA) ZE SPRZEDAŻY (A-B)</t>
  </si>
  <si>
    <t>D. POZOSTAŁE PRZYCHODY OPERACYJNE, z tego:</t>
  </si>
  <si>
    <t>I. Dotacje</t>
  </si>
  <si>
    <t>II. Inne przychody operacyjne</t>
  </si>
  <si>
    <t>E. POZOSTAŁE KOSZTY OPERACYJNE</t>
  </si>
  <si>
    <t>F. ZYSK (STRATA) Z DZIAŁALNOŚCI OPERACYJNEJ (C+D-E)</t>
  </si>
  <si>
    <t>G. PRZYCHODY FINANSOWE</t>
  </si>
  <si>
    <t>H. KOSZTY FINANSOWE</t>
  </si>
  <si>
    <t>w tym: odsetki od kredytów i pozyczek</t>
  </si>
  <si>
    <t>I. WYNIK ZDARZEŃ NADZWYCZAJNYCH (w przypadku nadwyżki strat nadzwyczajnych nad zyskami nadzwyczajnymi, należy wpisać wartość ujemną</t>
  </si>
  <si>
    <t>J. ZYSK (STRATA) BRUTTO (F+G-H+I)</t>
  </si>
  <si>
    <t>K. PODATEK DOCHODOWY</t>
  </si>
  <si>
    <t>L. POZOSTAŁE OBOWIĄZKOWE OBCIĄŻENIA</t>
  </si>
  <si>
    <t>Ł. ZYSK (STRATA) NETTO (J-K-L)</t>
  </si>
  <si>
    <t>PRZEPŁYWY ŚRODKÓW PIENIĘŻNYCH (w tys PLN, z dokł. do 1 m-ca po przecinku)</t>
  </si>
  <si>
    <r>
      <t xml:space="preserve">rok </t>
    </r>
    <r>
      <rPr>
        <b/>
        <i/>
        <sz val="9"/>
        <rFont val="Times New Roman CE"/>
        <charset val="238"/>
      </rPr>
      <t>(t-1)</t>
    </r>
  </si>
  <si>
    <t>A. PRZEPŁYWY ŚRODKÓW PIENIĘŻNYCH Z DZIAŁALNOŚCI OPERACYJNEJ, z tego:</t>
  </si>
  <si>
    <t xml:space="preserve">1. Zysk (strata) netto (w zależności od wyniku działalności, zapis "+" lub "-" z tabeli RACHUNEK ZYSKÓW I STRAT) </t>
  </si>
  <si>
    <r>
      <t xml:space="preserve">2. Amortyzacja ("+"); z tabeli </t>
    </r>
    <r>
      <rPr>
        <b/>
        <i/>
        <sz val="10"/>
        <rFont val="Times New Roman CE"/>
        <charset val="238"/>
      </rPr>
      <t>RACHUNEK ZYSKÓW I STRAT</t>
    </r>
  </si>
  <si>
    <r>
      <t xml:space="preserve">3. Zmiana stanu zapasów; wynik z tabeli </t>
    </r>
    <r>
      <rPr>
        <b/>
        <i/>
        <sz val="10"/>
        <rFont val="Times New Roman CE"/>
        <charset val="238"/>
      </rPr>
      <t>BILANS</t>
    </r>
  </si>
  <si>
    <r>
      <t xml:space="preserve">4. Zmiana stanu należności;wynik z tabeli </t>
    </r>
    <r>
      <rPr>
        <b/>
        <i/>
        <sz val="10"/>
        <rFont val="Times New Roman CE"/>
        <charset val="238"/>
      </rPr>
      <t>BILANS</t>
    </r>
  </si>
  <si>
    <r>
      <t>5. Zmiana stanu zobowiązań krótkoterminowych z wyjątkiem pożyczek i kredytów; wynik z tabeli</t>
    </r>
    <r>
      <rPr>
        <b/>
        <i/>
        <sz val="10"/>
        <rFont val="Times New Roman CE"/>
        <charset val="238"/>
      </rPr>
      <t xml:space="preserve"> BILANS</t>
    </r>
  </si>
  <si>
    <t xml:space="preserve">6. Pozostałe (w tym m.in.. dotyczące: zysków (strat) z tytułu różnic kursowych, odsetek i udziałów w zyskach (dywidendy), zysków (strat) z działalności inwestycyjnej, zmiany stanu rezerw, zmiany stanu rozliczeń międzyokresowych); w zależności od wyniku działalności, zapis "+" lub "-" </t>
  </si>
  <si>
    <t>B. PRZEPŁYWY ŚRODKÓW PIENIĘŻNYCH Z DZIAŁALNOŚCI INWESTYCYJNEJ, z tego:</t>
  </si>
  <si>
    <t>1. Sprzedaż składników majątku trwałego ("+")</t>
  </si>
  <si>
    <t>2. Nabycie składników majątku trwałego ("-")</t>
  </si>
  <si>
    <t>3. Pozostałe pozycje (ze względu na specyfikę transakcji wpisuje się wartość dodatnią lub ujemną przepływu pieniężnego)</t>
  </si>
  <si>
    <t>C. PRZEPŁYWY ŚRODKÓW PIENIĘŻNYCH Z DZIAŁALNOŚCI FINANSOWEJ</t>
  </si>
  <si>
    <t>1. Zaciągnięcie kredytów i pożyczek ("+")</t>
  </si>
  <si>
    <t>2. Spłata kredytów i pożyczek ("-")</t>
  </si>
  <si>
    <t>3. Zapłacone odsetki i inne poniesione koszty finansowe ("-")</t>
  </si>
  <si>
    <t>4. Dotacje ("+")</t>
  </si>
  <si>
    <t>5. Pobrania właścicielskie ("-")</t>
  </si>
  <si>
    <t>6. Dopłaty właścicielskie ("+")</t>
  </si>
  <si>
    <t>7. Pozostałe (w tym m.in. dotyczące: emisji lub wykupu dłużnych papierów wartościowych oraz płatności zobowiązań z tyt. umów leasingowych); ze względu na specyfikę transakcji wpisuje się wartość dodatnią lub ujemną przepływu pieniężnego</t>
  </si>
  <si>
    <t>D. PRZEPŁYWY PIENIĘŻNE RAZEM (A+B+C)</t>
  </si>
  <si>
    <t xml:space="preserve">E. ŚRODKI PIENIĘŻNE NA POCZĄTEK OKRESU (przy uwzględnieniu stanu środków pieniężnych na koniec okresu poprzedniego, w którym następują przepływy pieniężne; równoważne środkom pieniężnym w kasie) </t>
  </si>
  <si>
    <t>F. ŚRODKI PIENIĘŻNE NA KONIEC OKRESU (jako E +/- D)</t>
  </si>
  <si>
    <t>WSKAŹNIKI   FINANSOWE</t>
  </si>
  <si>
    <t>okres bieżący*</t>
  </si>
  <si>
    <t>A. WSKAŹNIKI PŁYNNOŚCI</t>
  </si>
  <si>
    <t>1. wskaźnik płynności /bieżący/</t>
  </si>
  <si>
    <t>2. wskaźnik płynności /szybki/</t>
  </si>
  <si>
    <t>B. WSKAŹNIKI SPRAWNOŚCI DZIAŁANIA</t>
  </si>
  <si>
    <t>1. wskaźnik rotacji należności /w dniach/</t>
  </si>
  <si>
    <t>2. wskaźnik rotacji zapasów /w dniach/</t>
  </si>
  <si>
    <t>3. wskaźnik rotacji zobowiązań /w dniach/</t>
  </si>
  <si>
    <t>C. WSKAŹNIKI STRUKTURY KAPITAŁOWEJ</t>
  </si>
  <si>
    <t>1. wskaźnik zadłużenia aktywów</t>
  </si>
  <si>
    <t>2. wskaźnik pokrycia majątku trwałego kapitałem stałym</t>
  </si>
  <si>
    <t>3. wskaźnik pokrycia odsetek</t>
  </si>
  <si>
    <t>D. WSKAŹNIKI RENTOWNOŚCI</t>
  </si>
  <si>
    <t>1. wskaźnik rentowności sprzedaży netto</t>
  </si>
  <si>
    <t>2. wskaźnik rentowności kapitału własnego</t>
  </si>
  <si>
    <t>Zatrudnienie - należy wykazać liczbę osób zatrudnionych średniorocznie w danym roku - w pełnych etatach przeliczeniowych</t>
  </si>
  <si>
    <r>
      <t xml:space="preserve">rok </t>
    </r>
    <r>
      <rPr>
        <b/>
        <i/>
        <sz val="10"/>
        <rFont val="Times New Roman CE"/>
        <charset val="238"/>
      </rPr>
      <t>(t-2)</t>
    </r>
  </si>
  <si>
    <r>
      <t xml:space="preserve">rok </t>
    </r>
    <r>
      <rPr>
        <b/>
        <i/>
        <sz val="10"/>
        <rFont val="Times New Roman CE"/>
        <charset val="238"/>
      </rPr>
      <t>(t-1)</t>
    </r>
  </si>
  <si>
    <r>
      <t xml:space="preserve">rok  </t>
    </r>
    <r>
      <rPr>
        <b/>
        <i/>
        <sz val="10"/>
        <rFont val="Times New Roman CE"/>
        <charset val="238"/>
      </rPr>
      <t>t</t>
    </r>
  </si>
  <si>
    <r>
      <t xml:space="preserve">rok </t>
    </r>
    <r>
      <rPr>
        <b/>
        <i/>
        <sz val="10"/>
        <rFont val="Times New Roman CE"/>
        <charset val="238"/>
      </rPr>
      <t>t+1</t>
    </r>
  </si>
  <si>
    <r>
      <t xml:space="preserve">rok </t>
    </r>
    <r>
      <rPr>
        <b/>
        <i/>
        <sz val="10"/>
        <rFont val="Times New Roman CE"/>
        <charset val="238"/>
      </rPr>
      <t>t+2</t>
    </r>
  </si>
  <si>
    <r>
      <t xml:space="preserve">rok </t>
    </r>
    <r>
      <rPr>
        <b/>
        <i/>
        <sz val="10"/>
        <rFont val="Times New Roman CE"/>
        <charset val="238"/>
      </rPr>
      <t>t+3</t>
    </r>
  </si>
  <si>
    <r>
      <t xml:space="preserve">rok </t>
    </r>
    <r>
      <rPr>
        <b/>
        <i/>
        <sz val="10"/>
        <rFont val="Times New Roman CE"/>
        <charset val="238"/>
      </rPr>
      <t>t+4</t>
    </r>
  </si>
  <si>
    <r>
      <t xml:space="preserve">rok </t>
    </r>
    <r>
      <rPr>
        <b/>
        <i/>
        <sz val="10"/>
        <rFont val="Times New Roman CE"/>
        <charset val="238"/>
      </rPr>
      <t>t+5</t>
    </r>
  </si>
  <si>
    <r>
      <t xml:space="preserve">rok </t>
    </r>
    <r>
      <rPr>
        <b/>
        <i/>
        <sz val="10"/>
        <rFont val="Times New Roman CE"/>
        <charset val="238"/>
      </rPr>
      <t>t+6</t>
    </r>
  </si>
  <si>
    <t>osoby</t>
  </si>
  <si>
    <t>Objaśnienia do wskaźników:</t>
  </si>
  <si>
    <t>1. wskaźnik płynności bieżącej</t>
  </si>
  <si>
    <t>relacja aktywów bieżących (bez stosownych rozliczeń międzyokresowych) do zobowiązań bieżących (bez funduszy specjalnych, np. ZFŚS)</t>
  </si>
  <si>
    <t>pobieramy dane z bilansu, odpowiednio: (aktywa obrotowe- należności krótkoterminowe z tytułu dostaw i usług o okresie spłaty powyżej 12 miesięcy- pozostałe aktywa obrotowe) oraz (zobowiązania krótkoterminowe - zobowiązania krótkoterminowe z tytułu dostaw i usług o okresie spłaty powyżej 12 miesięcy- fundusze specjalne)</t>
  </si>
  <si>
    <t>2. wskaźnik płynności szybki</t>
  </si>
  <si>
    <t>relacja różnicy aktywów obrotowych (bez uwzględnienia rozliczeń międzyokresowych) i zapasów do zobowiązań bieżących (bez funduszy specjalnych)</t>
  </si>
  <si>
    <t>pobieramy dane z bilansu, odpowiednio: (aktywa obrotowe- należności krótkoterminowe z tytułu dostaw i usług o okresie spłaty powyżej 12 miesięcy- pozostałe aktywa obrotowe-zapasy) oraz (zobowiązania krótkoterminowe - zobowiązania krótkoterminowe z tytułu dostaw i usług o okresie spłaty powyżej 12 miesięcy- fundusze specjalne)</t>
  </si>
  <si>
    <t>1. wskaźnik rotacji należności w dniach</t>
  </si>
  <si>
    <t>relacja należności bieżących do przychodów ze sprzedaży</t>
  </si>
  <si>
    <t>pobieramy dane z bilansu:  (należności krótkoterminowe- należności z tytułu dostaw i usług o okresie spłaty powyżej 12 miesięcy) oraz z rachunku zysków i strat: (przychody netto ze sprzedaży produktów i usług + przychody netto ze sprzedaży towarów i materiałów), dla pełnych lat rozrachunkowych do obliczeń przyjmujemy 365 dni</t>
  </si>
  <si>
    <t>2. wskaźnik rotacji zapasów w dniach</t>
  </si>
  <si>
    <t>relacja zapasów do przychodów ze sprzedaży (w dniach)</t>
  </si>
  <si>
    <t>pobieramy dane z bilansu: zapasy oraz z rachunku zysków i strat: (przychody netto ze sprzedaży produktów i usług + przychody netto ze sprzedaży towarów i materiałów), dla pełnych lat rozrachunkowych do obliczeń przyjmujemy 365 dni</t>
  </si>
  <si>
    <t>3. wskaźnik rotacji zobowiązań w dniach</t>
  </si>
  <si>
    <t>relacja zobowiązań bieżących z tytułu dostaw i usług do przychodów ze sprzedaży (w dniach)</t>
  </si>
  <si>
    <t>pobieramy dane z bilansu: (zobowiązania krótkoterminowe z tytułu dostaw i usług- zobowiązania krótkoterminowe z tytułu dostaw i usług o okresie spłaty powyżej 12 miesięcy) oraz z rachunku zysków i strat: (przychody netto ze sprzedaży produktów i usług + przychody netto ze sprzedaży towarów i materiałów), dla pełnych lat rozrachunkowych do obliczeń przyjmujemy 365 dni</t>
  </si>
  <si>
    <t>relacja zadłużenia (zobowiązań i rezerw na zobowiązania) do aktywów</t>
  </si>
  <si>
    <t>pobieramy dane z bilansu, odpowiednio: zobowiązania i rezerwy na zobowiązania, aktywa</t>
  </si>
  <si>
    <t>relacja kapitału stałego przez majętek trwały</t>
  </si>
  <si>
    <t>pobieramy dane z bilansu, odpowiednio: (kapitał (fundusz własny)+zobowiązania długoterminowe+zobowiązania krótkoterminowe z tytułu dostaw i usług o okresie spłaty powyżej 12 miesięcy) oraz (aktywa trwałe-pozostale aktywa trwałe+należności krótkoterminowe z tytułu dostaw i usług o okresie spłaty powyżej 12 miesięcy)</t>
  </si>
  <si>
    <t>relacja sumy wyniku finansowego netto, podatku dochodowego, amortyzacji i odsetek z tytułu kredytów do odsetek kredytowych</t>
  </si>
  <si>
    <t>pobieramy dane z rachunku zysków i strat, odpowiednio: (zysk (strata) netto+amortyzacja+podatek dochodowy+odsetki od kredytów) oraz odsetki od kredytów)</t>
  </si>
  <si>
    <t>relacja zysku netto i przychodów ze sprzedaży</t>
  </si>
  <si>
    <t>pobieramy dane z rachunku zysków i strat, odpowiednio: zysk (strata) netto oraz (przychody netto ze sprzedaży produktów i usług + przychody netto ze sprzedaży towarów i materiałów)</t>
  </si>
  <si>
    <t>relacja zysku netto i kapitału własnego</t>
  </si>
  <si>
    <t>pobieramy dane z rachunku zysków i strat, odpowiednio: zysk (strata) brutto +koszty finansowe – dotacja na realizowany projekt oraz z bilansu: kapitał (fundusz) własny</t>
  </si>
  <si>
    <t>* Należy wpisać odpowiedni miesiąc</t>
  </si>
  <si>
    <r>
      <t>rok (</t>
    </r>
    <r>
      <rPr>
        <b/>
        <i/>
        <sz val="10"/>
        <rFont val="Times New Roman CE"/>
        <charset val="238"/>
      </rPr>
      <t>t-1)</t>
    </r>
  </si>
  <si>
    <r>
      <t xml:space="preserve">rok </t>
    </r>
    <r>
      <rPr>
        <b/>
        <i/>
        <sz val="10"/>
        <rFont val="Times New Roman CE"/>
        <charset val="238"/>
      </rPr>
      <t>t</t>
    </r>
  </si>
  <si>
    <r>
      <t>UWAGA: dane należy podać uwzględniając zasady opisane w Załączniku I do Rozporządzenia Komisji (UE) nr 651/2014 z dnia 17 czerwca 2014 r.</t>
    </r>
    <r>
      <rPr>
        <i/>
        <sz val="9"/>
        <color indexed="8"/>
        <rFont val="Times New Roman"/>
        <family val="1"/>
        <charset val="238"/>
      </rPr>
      <t xml:space="preserve"> uznające niektóre rodzaje pomocy za zgodne z rynkiem wewnetrznym w zastosowaniu art. 107 i 108 Traktatu </t>
    </r>
    <r>
      <rPr>
        <b/>
        <sz val="9"/>
        <color indexed="8"/>
        <rFont val="Times New Roman"/>
        <family val="1"/>
        <charset val="238"/>
      </rPr>
      <t>z wyłączeniem właścicieli
* Należy wpisać odpowiedni miesiąc</t>
    </r>
  </si>
  <si>
    <t>W tym: przychody z eksportu będące rezultatem realizacji projektu</t>
  </si>
  <si>
    <r>
      <t>Informacja dodatkowa</t>
    </r>
    <r>
      <rPr>
        <b/>
        <sz val="10"/>
        <rFont val="Times New Roman CE"/>
        <family val="1"/>
        <charset val="238"/>
      </rPr>
      <t>: Przychody z tytułu sprzedaży eksportowej (jeżeli występują) i jeżeli zostały zaplanowane do osiągnięcia - wartość ogółem</t>
    </r>
  </si>
  <si>
    <t>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</si>
</sst>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_z_ł;[Red]\-#,##0.0\ _z_ł"/>
    <numFmt numFmtId="165" formatCode="#,##0.0"/>
    <numFmt numFmtId="166" formatCode="#,##0.000000000000000000000000000000000000000000000000000000000000000000000000000000000000000\ _z_ł;[Red]\-#,##0.000000000000000000000000000000000000000000000000000000000000000000000000000000000000000\ _z_ł"/>
    <numFmt numFmtId="167" formatCode="0.0"/>
    <numFmt numFmtId="168" formatCode="#,##0.00\ _z_ł"/>
    <numFmt numFmtId="169" formatCode="#,##0.0_ ;[Red]\-#,##0.0\ "/>
  </numFmts>
  <fonts count="33" x14ac:knownFonts="1">
    <font>
      <sz val="11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sz val="9"/>
      <name val="Times New Roman CE"/>
      <family val="1"/>
      <charset val="238"/>
    </font>
    <font>
      <b/>
      <i/>
      <sz val="8"/>
      <name val="Times New Roman CE"/>
      <charset val="238"/>
    </font>
    <font>
      <sz val="8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i/>
      <sz val="9"/>
      <name val="Times New Roman CE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 CE"/>
      <charset val="238"/>
    </font>
    <font>
      <sz val="10"/>
      <color indexed="8"/>
      <name val="Times New Roman CE"/>
      <family val="1"/>
      <charset val="238"/>
    </font>
    <font>
      <sz val="9"/>
      <name val="Times New Roman CE"/>
      <charset val="238"/>
    </font>
    <font>
      <b/>
      <i/>
      <sz val="10"/>
      <name val="Times New Roman CE"/>
      <charset val="238"/>
    </font>
    <font>
      <sz val="12"/>
      <name val="Times New Roman CE"/>
      <charset val="238"/>
    </font>
    <font>
      <b/>
      <sz val="10"/>
      <name val="Times New Roman CE"/>
      <charset val="238"/>
    </font>
    <font>
      <sz val="11"/>
      <name val="Times New Roman CE"/>
      <family val="1"/>
      <charset val="238"/>
    </font>
    <font>
      <b/>
      <sz val="10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0"/>
      <color indexed="10"/>
      <name val="Times New Roman CE"/>
      <charset val="238"/>
    </font>
    <font>
      <i/>
      <sz val="10"/>
      <name val="Times New Roman CE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5"/>
        <bgColor indexed="35"/>
      </patternFill>
    </fill>
    <fill>
      <patternFill patternType="solid">
        <fgColor indexed="42"/>
        <bgColor indexed="27"/>
      </patternFill>
    </fill>
    <fill>
      <patternFill patternType="solid">
        <fgColor indexed="11"/>
        <bgColor indexed="49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1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213">
    <xf numFmtId="0" fontId="0" fillId="0" borderId="0" xfId="0"/>
    <xf numFmtId="0" fontId="2" fillId="2" borderId="0" xfId="1" applyFont="1" applyFill="1" applyAlignment="1">
      <alignment vertical="center"/>
    </xf>
    <xf numFmtId="0" fontId="1" fillId="0" borderId="0" xfId="1" applyAlignment="1">
      <alignment horizontal="right" vertical="center" wrapText="1"/>
    </xf>
    <xf numFmtId="0" fontId="1" fillId="11" borderId="0" xfId="1" applyFill="1" applyAlignment="1">
      <alignment horizontal="right" vertical="center" wrapText="1"/>
    </xf>
    <xf numFmtId="0" fontId="1" fillId="0" borderId="0" xfId="1" applyAlignment="1">
      <alignment horizontal="right" vertical="center"/>
    </xf>
    <xf numFmtId="0" fontId="1" fillId="0" borderId="0" xfId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11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11" borderId="2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164" fontId="9" fillId="0" borderId="3" xfId="1" applyNumberFormat="1" applyFont="1" applyBorder="1" applyAlignment="1">
      <alignment vertical="center"/>
    </xf>
    <xf numFmtId="164" fontId="9" fillId="0" borderId="3" xfId="1" applyNumberFormat="1" applyFont="1" applyBorder="1" applyAlignment="1">
      <alignment horizontal="right" vertical="center" wrapText="1"/>
    </xf>
    <xf numFmtId="164" fontId="9" fillId="11" borderId="3" xfId="1" applyNumberFormat="1" applyFont="1" applyFill="1" applyBorder="1" applyAlignment="1">
      <alignment horizontal="right" vertical="center" wrapText="1"/>
    </xf>
    <xf numFmtId="164" fontId="9" fillId="0" borderId="0" xfId="1" applyNumberFormat="1" applyFont="1" applyAlignment="1">
      <alignment horizontal="right" vertical="center"/>
    </xf>
    <xf numFmtId="164" fontId="9" fillId="0" borderId="0" xfId="1" applyNumberFormat="1" applyFont="1" applyAlignment="1">
      <alignment vertical="center"/>
    </xf>
    <xf numFmtId="164" fontId="1" fillId="0" borderId="3" xfId="1" applyNumberFormat="1" applyFont="1" applyBorder="1" applyAlignment="1">
      <alignment horizontal="left" vertical="center" indent="1"/>
    </xf>
    <xf numFmtId="164" fontId="1" fillId="0" borderId="3" xfId="1" applyNumberFormat="1" applyBorder="1" applyAlignment="1">
      <alignment horizontal="right" vertical="center" wrapText="1"/>
    </xf>
    <xf numFmtId="164" fontId="1" fillId="0" borderId="0" xfId="1" applyNumberFormat="1" applyAlignment="1">
      <alignment horizontal="right" vertical="center"/>
    </xf>
    <xf numFmtId="164" fontId="1" fillId="0" borderId="0" xfId="1" applyNumberFormat="1" applyAlignment="1">
      <alignment vertical="center"/>
    </xf>
    <xf numFmtId="164" fontId="1" fillId="11" borderId="3" xfId="1" applyNumberFormat="1" applyFill="1" applyBorder="1" applyAlignment="1">
      <alignment horizontal="right" vertical="center" wrapText="1"/>
    </xf>
    <xf numFmtId="164" fontId="1" fillId="0" borderId="3" xfId="1" applyNumberFormat="1" applyFont="1" applyBorder="1" applyAlignment="1">
      <alignment horizontal="left" vertical="center" indent="4"/>
    </xf>
    <xf numFmtId="164" fontId="1" fillId="0" borderId="3" xfId="1" applyNumberFormat="1" applyBorder="1" applyAlignment="1">
      <alignment vertical="center" wrapText="1"/>
    </xf>
    <xf numFmtId="164" fontId="1" fillId="11" borderId="3" xfId="1" applyNumberFormat="1" applyFill="1" applyBorder="1" applyAlignment="1">
      <alignment vertical="center" wrapText="1"/>
    </xf>
    <xf numFmtId="164" fontId="1" fillId="0" borderId="3" xfId="1" applyNumberFormat="1" applyBorder="1" applyAlignment="1">
      <alignment horizontal="left" vertical="center" indent="4"/>
    </xf>
    <xf numFmtId="164" fontId="9" fillId="0" borderId="3" xfId="1" applyNumberFormat="1" applyFont="1" applyBorder="1" applyAlignment="1">
      <alignment vertical="center" wrapText="1"/>
    </xf>
    <xf numFmtId="164" fontId="9" fillId="11" borderId="3" xfId="1" applyNumberFormat="1" applyFont="1" applyFill="1" applyBorder="1" applyAlignment="1">
      <alignment vertical="center" wrapText="1"/>
    </xf>
    <xf numFmtId="164" fontId="10" fillId="0" borderId="3" xfId="1" applyNumberFormat="1" applyFont="1" applyBorder="1" applyAlignment="1">
      <alignment horizontal="left" vertical="center" wrapText="1" indent="6"/>
    </xf>
    <xf numFmtId="164" fontId="11" fillId="0" borderId="0" xfId="1" applyNumberFormat="1" applyFont="1" applyAlignment="1">
      <alignment horizontal="right" vertical="center"/>
    </xf>
    <xf numFmtId="164" fontId="11" fillId="0" borderId="0" xfId="1" applyNumberFormat="1" applyFont="1" applyAlignment="1">
      <alignment horizontal="left" vertical="center" indent="10"/>
    </xf>
    <xf numFmtId="164" fontId="1" fillId="0" borderId="3" xfId="1" applyNumberFormat="1" applyFont="1" applyBorder="1" applyAlignment="1">
      <alignment horizontal="left" vertical="center" wrapText="1" indent="1"/>
    </xf>
    <xf numFmtId="164" fontId="12" fillId="0" borderId="3" xfId="1" applyNumberFormat="1" applyFont="1" applyBorder="1" applyAlignment="1">
      <alignment horizontal="left" vertical="center"/>
    </xf>
    <xf numFmtId="164" fontId="12" fillId="0" borderId="3" xfId="1" applyNumberFormat="1" applyFont="1" applyBorder="1" applyAlignment="1">
      <alignment vertical="center" wrapText="1"/>
    </xf>
    <xf numFmtId="164" fontId="12" fillId="11" borderId="3" xfId="1" applyNumberFormat="1" applyFont="1" applyFill="1" applyBorder="1" applyAlignment="1">
      <alignment vertical="center" wrapText="1"/>
    </xf>
    <xf numFmtId="164" fontId="12" fillId="0" borderId="0" xfId="1" applyNumberFormat="1" applyFont="1" applyAlignment="1">
      <alignment horizontal="right" vertical="center"/>
    </xf>
    <xf numFmtId="164" fontId="12" fillId="0" borderId="0" xfId="1" applyNumberFormat="1" applyFont="1" applyAlignment="1">
      <alignment vertical="center"/>
    </xf>
    <xf numFmtId="165" fontId="7" fillId="0" borderId="0" xfId="1" applyNumberFormat="1" applyFont="1" applyAlignment="1">
      <alignment horizontal="center" vertical="center"/>
    </xf>
    <xf numFmtId="164" fontId="9" fillId="0" borderId="3" xfId="1" applyNumberFormat="1" applyFont="1" applyBorder="1" applyAlignment="1">
      <alignment horizontal="left" vertical="center"/>
    </xf>
    <xf numFmtId="164" fontId="13" fillId="0" borderId="3" xfId="1" applyNumberFormat="1" applyFont="1" applyBorder="1" applyAlignment="1">
      <alignment horizontal="left" vertical="center"/>
    </xf>
    <xf numFmtId="164" fontId="13" fillId="0" borderId="3" xfId="1" applyNumberFormat="1" applyFont="1" applyBorder="1" applyAlignment="1">
      <alignment horizontal="left" vertical="center" wrapText="1"/>
    </xf>
    <xf numFmtId="164" fontId="13" fillId="0" borderId="3" xfId="1" applyNumberFormat="1" applyFont="1" applyBorder="1" applyAlignment="1">
      <alignment horizontal="right" vertical="center" wrapText="1"/>
    </xf>
    <xf numFmtId="164" fontId="13" fillId="11" borderId="3" xfId="1" applyNumberFormat="1" applyFont="1" applyFill="1" applyBorder="1" applyAlignment="1">
      <alignment horizontal="right" vertical="center" wrapText="1"/>
    </xf>
    <xf numFmtId="164" fontId="9" fillId="0" borderId="0" xfId="1" applyNumberFormat="1" applyFont="1" applyAlignment="1">
      <alignment horizontal="right" vertical="center" wrapText="1"/>
    </xf>
    <xf numFmtId="164" fontId="9" fillId="0" borderId="0" xfId="1" applyNumberFormat="1" applyFont="1" applyAlignment="1">
      <alignment vertical="center" wrapText="1"/>
    </xf>
    <xf numFmtId="164" fontId="11" fillId="0" borderId="3" xfId="1" applyNumberFormat="1" applyFont="1" applyBorder="1" applyAlignment="1">
      <alignment horizontal="left" vertical="center" wrapText="1" indent="6"/>
    </xf>
    <xf numFmtId="164" fontId="11" fillId="0" borderId="0" xfId="1" applyNumberFormat="1" applyFont="1" applyAlignment="1">
      <alignment vertical="center"/>
    </xf>
    <xf numFmtId="164" fontId="11" fillId="0" borderId="3" xfId="1" applyNumberFormat="1" applyFont="1" applyBorder="1" applyAlignment="1">
      <alignment horizontal="left" vertical="center" indent="6"/>
    </xf>
    <xf numFmtId="164" fontId="12" fillId="0" borderId="3" xfId="1" applyNumberFormat="1" applyFont="1" applyBorder="1" applyAlignment="1">
      <alignment horizontal="right" vertical="center" wrapText="1"/>
    </xf>
    <xf numFmtId="164" fontId="12" fillId="11" borderId="3" xfId="1" applyNumberFormat="1" applyFont="1" applyFill="1" applyBorder="1" applyAlignment="1">
      <alignment horizontal="right" vertical="center" wrapText="1"/>
    </xf>
    <xf numFmtId="0" fontId="14" fillId="0" borderId="0" xfId="1" applyFont="1" applyAlignment="1">
      <alignment vertical="center"/>
    </xf>
    <xf numFmtId="165" fontId="1" fillId="0" borderId="0" xfId="1" applyNumberFormat="1" applyAlignment="1">
      <alignment horizontal="right" vertical="center" wrapText="1"/>
    </xf>
    <xf numFmtId="165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vertical="center"/>
    </xf>
    <xf numFmtId="166" fontId="1" fillId="0" borderId="0" xfId="1" applyNumberFormat="1" applyAlignment="1">
      <alignment vertical="center"/>
    </xf>
    <xf numFmtId="0" fontId="3" fillId="0" borderId="0" xfId="1" applyFont="1" applyAlignment="1">
      <alignment vertical="center" wrapText="1"/>
    </xf>
    <xf numFmtId="0" fontId="1" fillId="0" borderId="0" xfId="1" applyFont="1" applyAlignment="1">
      <alignment horizontal="right" vertical="center" wrapText="1"/>
    </xf>
    <xf numFmtId="0" fontId="1" fillId="0" borderId="0" xfId="1" applyFont="1" applyAlignment="1">
      <alignment horizontal="right" vertical="center"/>
    </xf>
    <xf numFmtId="0" fontId="1" fillId="0" borderId="0" xfId="1" applyFont="1" applyAlignment="1">
      <alignment vertical="center"/>
    </xf>
    <xf numFmtId="0" fontId="15" fillId="0" borderId="2" xfId="1" applyFont="1" applyBorder="1" applyAlignment="1">
      <alignment horizontal="center" vertical="center" wrapText="1"/>
    </xf>
    <xf numFmtId="0" fontId="15" fillId="11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vertical="center" wrapText="1"/>
    </xf>
    <xf numFmtId="164" fontId="9" fillId="2" borderId="2" xfId="1" applyNumberFormat="1" applyFont="1" applyFill="1" applyBorder="1" applyAlignment="1">
      <alignment horizontal="right" vertical="center" wrapText="1"/>
    </xf>
    <xf numFmtId="165" fontId="9" fillId="0" borderId="0" xfId="1" applyNumberFormat="1" applyFont="1" applyAlignment="1">
      <alignment horizontal="right" vertical="center" wrapText="1"/>
    </xf>
    <xf numFmtId="165" fontId="9" fillId="0" borderId="0" xfId="1" applyNumberFormat="1" applyFont="1" applyAlignment="1">
      <alignment horizontal="right" vertical="center"/>
    </xf>
    <xf numFmtId="165" fontId="9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  <xf numFmtId="0" fontId="1" fillId="0" borderId="2" xfId="1" applyFont="1" applyBorder="1" applyAlignment="1">
      <alignment horizontal="left" vertical="center" wrapText="1" indent="1"/>
    </xf>
    <xf numFmtId="167" fontId="1" fillId="0" borderId="2" xfId="1" applyNumberFormat="1" applyFont="1" applyBorder="1" applyAlignment="1">
      <alignment horizontal="right" vertical="center" wrapText="1" indent="1"/>
    </xf>
    <xf numFmtId="165" fontId="16" fillId="0" borderId="2" xfId="1" applyNumberFormat="1" applyFont="1" applyBorder="1" applyAlignment="1">
      <alignment horizontal="right" vertical="top" wrapText="1" indent="1"/>
    </xf>
    <xf numFmtId="165" fontId="1" fillId="0" borderId="0" xfId="1" applyNumberFormat="1" applyFont="1" applyAlignment="1">
      <alignment horizontal="right" vertical="center" wrapText="1"/>
    </xf>
    <xf numFmtId="165" fontId="1" fillId="0" borderId="0" xfId="1" applyNumberFormat="1" applyFont="1" applyAlignment="1">
      <alignment horizontal="right" vertical="center"/>
    </xf>
    <xf numFmtId="165" fontId="1" fillId="0" borderId="0" xfId="1" applyNumberFormat="1" applyFont="1" applyAlignment="1">
      <alignment vertical="center"/>
    </xf>
    <xf numFmtId="0" fontId="16" fillId="0" borderId="2" xfId="1" applyFont="1" applyBorder="1" applyAlignment="1">
      <alignment horizontal="left" vertical="top" wrapText="1" indent="1"/>
    </xf>
    <xf numFmtId="0" fontId="12" fillId="2" borderId="2" xfId="1" applyFont="1" applyFill="1" applyBorder="1" applyAlignment="1">
      <alignment vertical="center" wrapText="1"/>
    </xf>
    <xf numFmtId="164" fontId="12" fillId="2" borderId="2" xfId="1" applyNumberFormat="1" applyFont="1" applyFill="1" applyBorder="1" applyAlignment="1">
      <alignment horizontal="right" vertical="center" wrapText="1"/>
    </xf>
    <xf numFmtId="164" fontId="12" fillId="11" borderId="2" xfId="1" applyNumberFormat="1" applyFont="1" applyFill="1" applyBorder="1" applyAlignment="1">
      <alignment horizontal="right" vertical="center" wrapText="1"/>
    </xf>
    <xf numFmtId="165" fontId="12" fillId="0" borderId="0" xfId="1" applyNumberFormat="1" applyFont="1" applyAlignment="1">
      <alignment horizontal="right" vertical="center" wrapText="1"/>
    </xf>
    <xf numFmtId="165" fontId="12" fillId="0" borderId="0" xfId="1" applyNumberFormat="1" applyFont="1" applyAlignment="1">
      <alignment horizontal="right" vertical="center"/>
    </xf>
    <xf numFmtId="165" fontId="12" fillId="0" borderId="0" xfId="1" applyNumberFormat="1" applyFont="1" applyAlignment="1">
      <alignment vertical="center"/>
    </xf>
    <xf numFmtId="0" fontId="12" fillId="0" borderId="0" xfId="1" applyFont="1" applyAlignment="1">
      <alignment vertical="center"/>
    </xf>
    <xf numFmtId="0" fontId="9" fillId="3" borderId="2" xfId="1" applyFont="1" applyFill="1" applyBorder="1" applyAlignment="1">
      <alignment vertical="center" wrapText="1"/>
    </xf>
    <xf numFmtId="164" fontId="9" fillId="3" borderId="2" xfId="1" applyNumberFormat="1" applyFont="1" applyFill="1" applyBorder="1" applyAlignment="1">
      <alignment horizontal="right" vertical="center" wrapText="1"/>
    </xf>
    <xf numFmtId="0" fontId="17" fillId="0" borderId="2" xfId="1" applyFont="1" applyBorder="1" applyAlignment="1">
      <alignment vertical="center" wrapText="1"/>
    </xf>
    <xf numFmtId="0" fontId="1" fillId="0" borderId="2" xfId="1" applyFont="1" applyBorder="1" applyAlignment="1">
      <alignment vertical="center" wrapText="1"/>
    </xf>
    <xf numFmtId="0" fontId="18" fillId="3" borderId="2" xfId="1" applyFont="1" applyFill="1" applyBorder="1" applyAlignment="1">
      <alignment horizontal="left" vertical="center" wrapText="1" indent="3"/>
    </xf>
    <xf numFmtId="165" fontId="10" fillId="0" borderId="0" xfId="1" applyNumberFormat="1" applyFont="1" applyAlignment="1">
      <alignment horizontal="left" vertical="center" wrapText="1" indent="3"/>
    </xf>
    <xf numFmtId="165" fontId="10" fillId="0" borderId="0" xfId="1" applyNumberFormat="1" applyFont="1" applyAlignment="1">
      <alignment horizontal="left" vertical="center" indent="3"/>
    </xf>
    <xf numFmtId="0" fontId="10" fillId="0" borderId="0" xfId="1" applyFont="1" applyAlignment="1">
      <alignment horizontal="left" vertical="center" indent="3"/>
    </xf>
    <xf numFmtId="167" fontId="9" fillId="3" borderId="2" xfId="1" applyNumberFormat="1" applyFont="1" applyFill="1" applyBorder="1" applyAlignment="1">
      <alignment vertical="center" wrapText="1"/>
    </xf>
    <xf numFmtId="0" fontId="9" fillId="0" borderId="0" xfId="1" applyFont="1" applyAlignment="1">
      <alignment horizontal="right" vertical="center" wrapText="1"/>
    </xf>
    <xf numFmtId="0" fontId="9" fillId="0" borderId="0" xfId="1" applyFont="1" applyAlignment="1">
      <alignment horizontal="right" vertical="center"/>
    </xf>
    <xf numFmtId="0" fontId="12" fillId="0" borderId="0" xfId="1" applyFont="1" applyAlignment="1">
      <alignment horizontal="right" vertical="center" wrapText="1"/>
    </xf>
    <xf numFmtId="0" fontId="12" fillId="0" borderId="0" xfId="1" applyFont="1" applyAlignment="1">
      <alignment horizontal="right" vertical="center"/>
    </xf>
    <xf numFmtId="0" fontId="1" fillId="0" borderId="0" xfId="1" applyFont="1" applyAlignment="1">
      <alignment vertical="center" wrapText="1"/>
    </xf>
    <xf numFmtId="0" fontId="2" fillId="2" borderId="0" xfId="1" applyFont="1" applyFill="1" applyAlignment="1">
      <alignment vertical="center" wrapText="1"/>
    </xf>
    <xf numFmtId="0" fontId="20" fillId="4" borderId="2" xfId="1" applyFont="1" applyFill="1" applyBorder="1" applyAlignment="1">
      <alignment vertical="center" wrapText="1"/>
    </xf>
    <xf numFmtId="164" fontId="12" fillId="0" borderId="2" xfId="1" applyNumberFormat="1" applyFont="1" applyBorder="1" applyAlignment="1">
      <alignment horizontal="right" vertical="center" wrapText="1"/>
    </xf>
    <xf numFmtId="0" fontId="20" fillId="0" borderId="2" xfId="1" applyFont="1" applyBorder="1" applyAlignment="1">
      <alignment horizontal="left" vertical="center" wrapText="1" indent="1"/>
    </xf>
    <xf numFmtId="164" fontId="21" fillId="0" borderId="2" xfId="1" applyNumberFormat="1" applyFont="1" applyBorder="1" applyAlignment="1">
      <alignment horizontal="right" vertical="center" wrapText="1"/>
    </xf>
    <xf numFmtId="164" fontId="21" fillId="11" borderId="2" xfId="1" applyNumberFormat="1" applyFont="1" applyFill="1" applyBorder="1" applyAlignment="1">
      <alignment horizontal="right" vertical="center" wrapText="1"/>
    </xf>
    <xf numFmtId="0" fontId="9" fillId="4" borderId="2" xfId="1" applyFont="1" applyFill="1" applyBorder="1" applyAlignment="1">
      <alignment vertical="center" wrapText="1"/>
    </xf>
    <xf numFmtId="0" fontId="12" fillId="4" borderId="2" xfId="1" applyFont="1" applyFill="1" applyBorder="1" applyAlignment="1">
      <alignment vertical="center" wrapText="1"/>
    </xf>
    <xf numFmtId="0" fontId="20" fillId="0" borderId="2" xfId="1" applyFont="1" applyBorder="1" applyAlignment="1">
      <alignment vertical="center" wrapText="1"/>
    </xf>
    <xf numFmtId="0" fontId="14" fillId="0" borderId="0" xfId="1" applyFont="1" applyAlignment="1">
      <alignment vertical="center" wrapText="1"/>
    </xf>
    <xf numFmtId="0" fontId="2" fillId="5" borderId="0" xfId="1" applyFont="1" applyFill="1" applyAlignment="1">
      <alignment vertical="center" wrapText="1"/>
    </xf>
    <xf numFmtId="0" fontId="20" fillId="6" borderId="2" xfId="1" applyFont="1" applyFill="1" applyBorder="1" applyAlignment="1">
      <alignment horizontal="center" vertical="center" wrapText="1"/>
    </xf>
    <xf numFmtId="0" fontId="20" fillId="11" borderId="2" xfId="1" applyFont="1" applyFill="1" applyBorder="1" applyAlignment="1">
      <alignment horizontal="center" vertical="center" wrapText="1"/>
    </xf>
    <xf numFmtId="0" fontId="18" fillId="6" borderId="2" xfId="1" applyFont="1" applyFill="1" applyBorder="1" applyAlignment="1">
      <alignment horizontal="center" vertical="center" wrapText="1"/>
    </xf>
    <xf numFmtId="0" fontId="18" fillId="11" borderId="2" xfId="1" applyFont="1" applyFill="1" applyBorder="1" applyAlignment="1">
      <alignment horizontal="center" vertical="center" wrapText="1"/>
    </xf>
    <xf numFmtId="4" fontId="9" fillId="0" borderId="2" xfId="1" applyNumberFormat="1" applyFont="1" applyBorder="1" applyAlignment="1">
      <alignment horizontal="right" vertical="center" wrapText="1"/>
    </xf>
    <xf numFmtId="4" fontId="9" fillId="11" borderId="2" xfId="1" applyNumberFormat="1" applyFont="1" applyFill="1" applyBorder="1" applyAlignment="1">
      <alignment horizontal="right" vertical="center" wrapText="1"/>
    </xf>
    <xf numFmtId="4" fontId="9" fillId="0" borderId="0" xfId="1" applyNumberFormat="1" applyFont="1" applyAlignment="1">
      <alignment horizontal="right" vertical="center" wrapText="1"/>
    </xf>
    <xf numFmtId="0" fontId="22" fillId="0" borderId="2" xfId="1" applyFont="1" applyBorder="1" applyAlignment="1">
      <alignment horizontal="left" wrapText="1" indent="2"/>
    </xf>
    <xf numFmtId="4" fontId="1" fillId="0" borderId="2" xfId="1" applyNumberFormat="1" applyFont="1" applyBorder="1" applyAlignment="1">
      <alignment horizontal="right" vertical="center" wrapText="1"/>
    </xf>
    <xf numFmtId="4" fontId="1" fillId="11" borderId="2" xfId="1" applyNumberFormat="1" applyFont="1" applyFill="1" applyBorder="1" applyAlignment="1">
      <alignment horizontal="right" vertical="center" wrapText="1"/>
    </xf>
    <xf numFmtId="4" fontId="1" fillId="0" borderId="0" xfId="1" applyNumberFormat="1" applyFont="1" applyAlignment="1">
      <alignment horizontal="right" vertical="center" wrapText="1"/>
    </xf>
    <xf numFmtId="0" fontId="9" fillId="4" borderId="2" xfId="1" applyFont="1" applyFill="1" applyBorder="1" applyAlignment="1">
      <alignment horizontal="left" vertical="center" wrapText="1"/>
    </xf>
    <xf numFmtId="4" fontId="1" fillId="3" borderId="0" xfId="1" applyNumberFormat="1" applyFont="1" applyFill="1" applyAlignment="1">
      <alignment horizontal="right" vertical="center" wrapText="1"/>
    </xf>
    <xf numFmtId="0" fontId="20" fillId="0" borderId="1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 wrapText="1"/>
    </xf>
    <xf numFmtId="0" fontId="20" fillId="11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18" fillId="0" borderId="4" xfId="1" applyFont="1" applyBorder="1" applyAlignment="1">
      <alignment horizontal="center" vertical="center" wrapText="1"/>
    </xf>
    <xf numFmtId="0" fontId="18" fillId="11" borderId="4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vertical="center"/>
    </xf>
    <xf numFmtId="168" fontId="1" fillId="0" borderId="2" xfId="1" applyNumberFormat="1" applyBorder="1" applyAlignment="1">
      <alignment vertical="center"/>
    </xf>
    <xf numFmtId="4" fontId="1" fillId="0" borderId="0" xfId="1" applyNumberFormat="1" applyFont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1" fillId="7" borderId="5" xfId="1" applyFont="1" applyFill="1" applyBorder="1" applyAlignment="1">
      <alignment horizontal="left" vertical="center" indent="3"/>
    </xf>
    <xf numFmtId="4" fontId="1" fillId="7" borderId="5" xfId="1" applyNumberFormat="1" applyFont="1" applyFill="1" applyBorder="1" applyAlignment="1">
      <alignment horizontal="left" vertical="center" wrapText="1"/>
    </xf>
    <xf numFmtId="0" fontId="1" fillId="7" borderId="5" xfId="1" applyFont="1" applyFill="1" applyBorder="1" applyAlignment="1">
      <alignment horizontal="left" vertical="center" wrapText="1"/>
    </xf>
    <xf numFmtId="0" fontId="1" fillId="7" borderId="6" xfId="1" applyFont="1" applyFill="1" applyBorder="1" applyAlignment="1">
      <alignment horizontal="left" vertical="center" indent="3"/>
    </xf>
    <xf numFmtId="4" fontId="1" fillId="7" borderId="6" xfId="1" applyNumberFormat="1" applyFont="1" applyFill="1" applyBorder="1" applyAlignment="1">
      <alignment horizontal="left" vertical="center" wrapText="1"/>
    </xf>
    <xf numFmtId="0" fontId="1" fillId="7" borderId="6" xfId="1" applyFont="1" applyFill="1" applyBorder="1" applyAlignment="1">
      <alignment horizontal="left" vertical="center" wrapText="1"/>
    </xf>
    <xf numFmtId="0" fontId="1" fillId="8" borderId="5" xfId="1" applyFont="1" applyFill="1" applyBorder="1" applyAlignment="1">
      <alignment horizontal="left" vertical="center" indent="3"/>
    </xf>
    <xf numFmtId="4" fontId="1" fillId="8" borderId="5" xfId="1" applyNumberFormat="1" applyFont="1" applyFill="1" applyBorder="1" applyAlignment="1">
      <alignment horizontal="left" vertical="center" wrapText="1"/>
    </xf>
    <xf numFmtId="0" fontId="1" fillId="8" borderId="5" xfId="1" applyFont="1" applyFill="1" applyBorder="1" applyAlignment="1">
      <alignment horizontal="left" vertical="center" wrapText="1"/>
    </xf>
    <xf numFmtId="0" fontId="1" fillId="8" borderId="6" xfId="1" applyFont="1" applyFill="1" applyBorder="1" applyAlignment="1">
      <alignment horizontal="left" vertical="center" indent="3"/>
    </xf>
    <xf numFmtId="4" fontId="1" fillId="8" borderId="6" xfId="1" applyNumberFormat="1" applyFont="1" applyFill="1" applyBorder="1" applyAlignment="1">
      <alignment horizontal="left" vertical="center" wrapText="1"/>
    </xf>
    <xf numFmtId="3" fontId="1" fillId="0" borderId="0" xfId="1" applyNumberFormat="1" applyAlignment="1">
      <alignment vertical="center"/>
    </xf>
    <xf numFmtId="0" fontId="1" fillId="9" borderId="5" xfId="1" applyFont="1" applyFill="1" applyBorder="1" applyAlignment="1">
      <alignment horizontal="left" vertical="center" indent="3"/>
    </xf>
    <xf numFmtId="4" fontId="1" fillId="9" borderId="5" xfId="1" applyNumberFormat="1" applyFont="1" applyFill="1" applyBorder="1" applyAlignment="1">
      <alignment horizontal="left" vertical="center" wrapText="1"/>
    </xf>
    <xf numFmtId="0" fontId="1" fillId="9" borderId="5" xfId="1" applyFont="1" applyFill="1" applyBorder="1" applyAlignment="1">
      <alignment horizontal="left" vertical="center" wrapText="1"/>
    </xf>
    <xf numFmtId="4" fontId="1" fillId="9" borderId="5" xfId="1" applyNumberFormat="1" applyFill="1" applyBorder="1" applyAlignment="1">
      <alignment horizontal="left" vertical="center" wrapText="1"/>
    </xf>
    <xf numFmtId="0" fontId="1" fillId="10" borderId="5" xfId="1" applyFont="1" applyFill="1" applyBorder="1" applyAlignment="1">
      <alignment horizontal="left" vertical="center" indent="3"/>
    </xf>
    <xf numFmtId="4" fontId="1" fillId="10" borderId="5" xfId="1" applyNumberFormat="1" applyFont="1" applyFill="1" applyBorder="1" applyAlignment="1">
      <alignment horizontal="left" vertical="center" wrapText="1"/>
    </xf>
    <xf numFmtId="0" fontId="1" fillId="10" borderId="5" xfId="1" applyFont="1" applyFill="1" applyBorder="1" applyAlignment="1">
      <alignment horizontal="left" vertical="center" wrapText="1"/>
    </xf>
    <xf numFmtId="0" fontId="1" fillId="10" borderId="7" xfId="1" applyFont="1" applyFill="1" applyBorder="1" applyAlignment="1">
      <alignment horizontal="left" vertical="center" indent="3"/>
    </xf>
    <xf numFmtId="4" fontId="1" fillId="10" borderId="7" xfId="1" applyNumberFormat="1" applyFont="1" applyFill="1" applyBorder="1" applyAlignment="1">
      <alignment horizontal="left" vertical="center" wrapText="1"/>
    </xf>
    <xf numFmtId="0" fontId="1" fillId="10" borderId="7" xfId="1" applyFont="1" applyFill="1" applyBorder="1" applyAlignment="1">
      <alignment horizontal="left" vertical="center" wrapText="1"/>
    </xf>
    <xf numFmtId="0" fontId="20" fillId="0" borderId="0" xfId="1" applyFont="1" applyAlignment="1">
      <alignment vertical="center"/>
    </xf>
    <xf numFmtId="0" fontId="1" fillId="0" borderId="0" xfId="1" applyFont="1" applyFill="1" applyAlignment="1">
      <alignment horizontal="right" vertical="center" wrapText="1"/>
    </xf>
    <xf numFmtId="4" fontId="1" fillId="0" borderId="0" xfId="1" applyNumberFormat="1" applyFont="1" applyBorder="1" applyAlignment="1">
      <alignment horizontal="right" vertical="center" wrapText="1"/>
    </xf>
    <xf numFmtId="4" fontId="1" fillId="0" borderId="0" xfId="1" applyNumberFormat="1" applyFont="1" applyFill="1" applyBorder="1" applyAlignment="1">
      <alignment horizontal="right" vertical="center" wrapText="1"/>
    </xf>
    <xf numFmtId="165" fontId="26" fillId="0" borderId="0" xfId="0" applyNumberFormat="1" applyFont="1" applyAlignment="1">
      <alignment horizontal="right" vertical="center" wrapText="1"/>
    </xf>
    <xf numFmtId="165" fontId="26" fillId="0" borderId="0" xfId="0" applyNumberFormat="1" applyFont="1" applyAlignment="1">
      <alignment horizontal="right" vertical="center"/>
    </xf>
    <xf numFmtId="165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15" fillId="13" borderId="2" xfId="1" applyFont="1" applyFill="1" applyBorder="1" applyAlignment="1">
      <alignment horizontal="center" vertical="center" wrapText="1"/>
    </xf>
    <xf numFmtId="0" fontId="6" fillId="13" borderId="2" xfId="1" applyFont="1" applyFill="1" applyBorder="1" applyAlignment="1">
      <alignment horizontal="center" vertical="center" wrapText="1"/>
    </xf>
    <xf numFmtId="164" fontId="9" fillId="13" borderId="2" xfId="1" applyNumberFormat="1" applyFont="1" applyFill="1" applyBorder="1" applyAlignment="1">
      <alignment horizontal="right" vertical="center" wrapText="1"/>
    </xf>
    <xf numFmtId="165" fontId="16" fillId="13" borderId="2" xfId="1" applyNumberFormat="1" applyFont="1" applyFill="1" applyBorder="1" applyAlignment="1">
      <alignment horizontal="right" vertical="top" wrapText="1" indent="1"/>
    </xf>
    <xf numFmtId="164" fontId="12" fillId="13" borderId="2" xfId="1" applyNumberFormat="1" applyFont="1" applyFill="1" applyBorder="1" applyAlignment="1">
      <alignment horizontal="right" vertical="center" wrapText="1"/>
    </xf>
    <xf numFmtId="165" fontId="1" fillId="13" borderId="2" xfId="1" applyNumberFormat="1" applyFont="1" applyFill="1" applyBorder="1" applyAlignment="1">
      <alignment vertical="center" wrapText="1"/>
    </xf>
    <xf numFmtId="167" fontId="9" fillId="13" borderId="2" xfId="1" applyNumberFormat="1" applyFont="1" applyFill="1" applyBorder="1" applyAlignment="1">
      <alignment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164" fontId="12" fillId="0" borderId="2" xfId="1" applyNumberFormat="1" applyFont="1" applyFill="1" applyBorder="1" applyAlignment="1">
      <alignment horizontal="right" vertical="center" wrapText="1"/>
    </xf>
    <xf numFmtId="0" fontId="1" fillId="0" borderId="0" xfId="1" applyFill="1" applyAlignment="1">
      <alignment horizontal="right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1" fillId="0" borderId="3" xfId="1" applyNumberFormat="1" applyFill="1" applyBorder="1" applyAlignment="1">
      <alignment vertical="center" wrapText="1"/>
    </xf>
    <xf numFmtId="164" fontId="9" fillId="0" borderId="3" xfId="1" applyNumberFormat="1" applyFont="1" applyFill="1" applyBorder="1" applyAlignment="1">
      <alignment vertical="center" wrapText="1"/>
    </xf>
    <xf numFmtId="164" fontId="12" fillId="0" borderId="3" xfId="1" applyNumberFormat="1" applyFont="1" applyFill="1" applyBorder="1" applyAlignment="1">
      <alignment vertical="center" wrapText="1"/>
    </xf>
    <xf numFmtId="164" fontId="9" fillId="0" borderId="3" xfId="1" applyNumberFormat="1" applyFont="1" applyFill="1" applyBorder="1" applyAlignment="1">
      <alignment horizontal="right" vertical="center" wrapText="1"/>
    </xf>
    <xf numFmtId="164" fontId="13" fillId="0" borderId="3" xfId="1" applyNumberFormat="1" applyFont="1" applyFill="1" applyBorder="1" applyAlignment="1">
      <alignment horizontal="right" vertical="center" wrapText="1"/>
    </xf>
    <xf numFmtId="164" fontId="1" fillId="0" borderId="3" xfId="1" applyNumberFormat="1" applyFill="1" applyBorder="1" applyAlignment="1">
      <alignment horizontal="right" vertical="center" wrapText="1"/>
    </xf>
    <xf numFmtId="164" fontId="12" fillId="0" borderId="3" xfId="1" applyNumberFormat="1" applyFont="1" applyFill="1" applyBorder="1" applyAlignment="1">
      <alignment horizontal="right" vertical="center" wrapText="1"/>
    </xf>
    <xf numFmtId="164" fontId="21" fillId="0" borderId="2" xfId="1" applyNumberFormat="1" applyFont="1" applyFill="1" applyBorder="1" applyAlignment="1">
      <alignment horizontal="right" vertical="center" wrapText="1"/>
    </xf>
    <xf numFmtId="165" fontId="1" fillId="0" borderId="0" xfId="1" applyNumberFormat="1" applyFont="1" applyFill="1" applyAlignment="1">
      <alignment horizontal="right" vertical="center" wrapText="1"/>
    </xf>
    <xf numFmtId="0" fontId="27" fillId="12" borderId="2" xfId="0" applyFont="1" applyFill="1" applyBorder="1" applyAlignment="1">
      <alignment vertical="center" wrapText="1"/>
    </xf>
    <xf numFmtId="164" fontId="18" fillId="12" borderId="2" xfId="0" applyNumberFormat="1" applyFont="1" applyFill="1" applyBorder="1" applyAlignment="1">
      <alignment horizontal="right" vertical="center" wrapText="1"/>
    </xf>
    <xf numFmtId="164" fontId="28" fillId="12" borderId="2" xfId="0" applyNumberFormat="1" applyFont="1" applyFill="1" applyBorder="1" applyAlignment="1">
      <alignment horizontal="right" vertical="center" wrapText="1"/>
    </xf>
    <xf numFmtId="164" fontId="18" fillId="14" borderId="2" xfId="0" applyNumberFormat="1" applyFont="1" applyFill="1" applyBorder="1" applyAlignment="1">
      <alignment horizontal="right" vertical="center" wrapText="1"/>
    </xf>
    <xf numFmtId="0" fontId="20" fillId="12" borderId="2" xfId="0" applyFont="1" applyFill="1" applyBorder="1" applyAlignment="1">
      <alignment vertical="center" wrapText="1"/>
    </xf>
    <xf numFmtId="4" fontId="9" fillId="0" borderId="2" xfId="1" applyNumberFormat="1" applyFont="1" applyFill="1" applyBorder="1" applyAlignment="1">
      <alignment horizontal="right" vertical="center" wrapText="1"/>
    </xf>
    <xf numFmtId="4" fontId="1" fillId="0" borderId="2" xfId="1" applyNumberFormat="1" applyFont="1" applyFill="1" applyBorder="1" applyAlignment="1">
      <alignment horizontal="right" vertical="center" wrapText="1"/>
    </xf>
    <xf numFmtId="0" fontId="1" fillId="0" borderId="0" xfId="1" applyFill="1" applyAlignment="1">
      <alignment vertical="center"/>
    </xf>
    <xf numFmtId="0" fontId="20" fillId="0" borderId="1" xfId="1" applyFont="1" applyFill="1" applyBorder="1" applyAlignment="1">
      <alignment horizontal="center" vertical="center" wrapText="1"/>
    </xf>
    <xf numFmtId="0" fontId="18" fillId="0" borderId="4" xfId="1" applyFont="1" applyFill="1" applyBorder="1" applyAlignment="1">
      <alignment horizontal="center" vertical="center" wrapText="1"/>
    </xf>
    <xf numFmtId="169" fontId="1" fillId="0" borderId="0" xfId="1" applyNumberFormat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164" fontId="8" fillId="7" borderId="3" xfId="1" applyNumberFormat="1" applyFont="1" applyFill="1" applyBorder="1" applyAlignment="1">
      <alignment horizontal="left" vertical="center" indent="9"/>
    </xf>
    <xf numFmtId="164" fontId="8" fillId="7" borderId="3" xfId="1" applyNumberFormat="1" applyFont="1" applyFill="1" applyBorder="1" applyAlignment="1">
      <alignment horizontal="left" vertical="center" indent="10"/>
    </xf>
    <xf numFmtId="0" fontId="3" fillId="0" borderId="2" xfId="1" applyFont="1" applyBorder="1" applyAlignment="1">
      <alignment horizontal="left" vertical="center" wrapText="1"/>
    </xf>
    <xf numFmtId="0" fontId="3" fillId="3" borderId="2" xfId="1" applyFont="1" applyFill="1" applyBorder="1" applyAlignment="1">
      <alignment horizontal="left" vertical="center" wrapText="1"/>
    </xf>
    <xf numFmtId="0" fontId="19" fillId="3" borderId="2" xfId="1" applyFont="1" applyFill="1" applyBorder="1" applyAlignment="1">
      <alignment horizontal="left" vertical="center" wrapText="1"/>
    </xf>
    <xf numFmtId="0" fontId="3" fillId="6" borderId="9" xfId="1" applyFont="1" applyFill="1" applyBorder="1" applyAlignment="1">
      <alignment horizontal="left" vertical="center" wrapText="1"/>
    </xf>
    <xf numFmtId="0" fontId="3" fillId="6" borderId="10" xfId="1" applyFont="1" applyFill="1" applyBorder="1" applyAlignment="1">
      <alignment horizontal="left" vertical="center" wrapText="1"/>
    </xf>
    <xf numFmtId="0" fontId="2" fillId="0" borderId="5" xfId="1" applyFont="1" applyBorder="1" applyAlignment="1">
      <alignment vertical="center"/>
    </xf>
    <xf numFmtId="0" fontId="1" fillId="0" borderId="5" xfId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left" vertical="top" wrapText="1"/>
    </xf>
    <xf numFmtId="0" fontId="2" fillId="7" borderId="0" xfId="1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center" vertical="center"/>
    </xf>
    <xf numFmtId="0" fontId="2" fillId="9" borderId="7" xfId="1" applyFont="1" applyFill="1" applyBorder="1" applyAlignment="1">
      <alignment horizontal="center" vertical="center"/>
    </xf>
    <xf numFmtId="0" fontId="2" fillId="10" borderId="7" xfId="1" applyFont="1" applyFill="1" applyBorder="1" applyAlignment="1">
      <alignment horizontal="center" vertical="center"/>
    </xf>
    <xf numFmtId="0" fontId="31" fillId="15" borderId="12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</cellXfs>
  <cellStyles count="3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68"/>
  <sheetViews>
    <sheetView view="pageBreakPreview" zoomScale="80" zoomScaleNormal="60" zoomScaleSheetLayoutView="80" zoomScalePageLayoutView="6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51" sqref="J51"/>
    </sheetView>
  </sheetViews>
  <sheetFormatPr defaultColWidth="8.77734375" defaultRowHeight="13.2" x14ac:dyDescent="0.3"/>
  <cols>
    <col min="1" max="1" width="56" style="5" customWidth="1"/>
    <col min="2" max="2" width="10.6640625" style="5" bestFit="1" customWidth="1"/>
    <col min="3" max="5" width="10.6640625" style="2" bestFit="1" customWidth="1"/>
    <col min="6" max="6" width="10.6640625" style="2" customWidth="1"/>
    <col min="7" max="8" width="11.109375" style="2" bestFit="1" customWidth="1"/>
    <col min="9" max="9" width="11" style="2" customWidth="1"/>
    <col min="10" max="10" width="13" style="2" customWidth="1"/>
    <col min="11" max="11" width="13.44140625" style="2" customWidth="1"/>
    <col min="12" max="142" width="8.77734375" style="4" customWidth="1"/>
    <col min="143" max="166" width="8.77734375" style="5" customWidth="1"/>
    <col min="167" max="16384" width="8.77734375" style="5"/>
  </cols>
  <sheetData>
    <row r="1" spans="1:252" ht="15.6" x14ac:dyDescent="0.3">
      <c r="A1" s="1" t="s">
        <v>0</v>
      </c>
      <c r="B1" s="2"/>
      <c r="J1" s="171"/>
      <c r="K1" s="3"/>
    </row>
    <row r="2" spans="1:252" s="8" customFormat="1" ht="30.75" customHeight="1" x14ac:dyDescent="0.3">
      <c r="A2" s="193" t="s">
        <v>1</v>
      </c>
      <c r="B2" s="6" t="s">
        <v>2</v>
      </c>
      <c r="C2" s="6" t="s">
        <v>3</v>
      </c>
      <c r="D2" s="6" t="s">
        <v>117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172" t="s">
        <v>9</v>
      </c>
      <c r="K2" s="7" t="s">
        <v>10</v>
      </c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</row>
    <row r="3" spans="1:252" s="12" customFormat="1" ht="10.8" x14ac:dyDescent="0.3">
      <c r="A3" s="194"/>
      <c r="B3" s="10">
        <v>2014</v>
      </c>
      <c r="C3" s="10">
        <v>2015</v>
      </c>
      <c r="D3" s="10" t="s">
        <v>175</v>
      </c>
      <c r="E3" s="10">
        <v>2016</v>
      </c>
      <c r="F3" s="10">
        <f t="shared" ref="F3:K3" si="0">E3+1</f>
        <v>2017</v>
      </c>
      <c r="G3" s="10">
        <f t="shared" si="0"/>
        <v>2018</v>
      </c>
      <c r="H3" s="10">
        <f t="shared" si="0"/>
        <v>2019</v>
      </c>
      <c r="I3" s="10">
        <f t="shared" si="0"/>
        <v>2020</v>
      </c>
      <c r="J3" s="169">
        <f t="shared" si="0"/>
        <v>2021</v>
      </c>
      <c r="K3" s="11">
        <f t="shared" si="0"/>
        <v>2022</v>
      </c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</row>
    <row r="4" spans="1:252" s="12" customFormat="1" ht="17.399999999999999" x14ac:dyDescent="0.3">
      <c r="A4" s="195" t="s">
        <v>11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</row>
    <row r="5" spans="1:252" s="17" customFormat="1" x14ac:dyDescent="0.3">
      <c r="A5" s="14" t="s">
        <v>12</v>
      </c>
      <c r="B5" s="15">
        <f>B6+B7+B14+B15+B16</f>
        <v>2424.4999999999995</v>
      </c>
      <c r="C5" s="15">
        <f>C6+C7+C14+C15+C16</f>
        <v>2494.3000000000002</v>
      </c>
      <c r="D5" s="15">
        <f>D6+D7+D14+D15+D16</f>
        <v>2410.1000000000004</v>
      </c>
      <c r="E5" s="15">
        <f t="shared" ref="E5:K5" si="1">E6+E7+E14+E15+E16</f>
        <v>2410.1000000000004</v>
      </c>
      <c r="F5" s="15">
        <f>F6+F7+F14+F15+F16</f>
        <v>2562.9</v>
      </c>
      <c r="G5" s="15">
        <f t="shared" si="1"/>
        <v>2483.5</v>
      </c>
      <c r="H5" s="15">
        <f t="shared" si="1"/>
        <v>2407.6000000000004</v>
      </c>
      <c r="I5" s="15">
        <f t="shared" si="1"/>
        <v>2333.7000000000003</v>
      </c>
      <c r="J5" s="176">
        <f t="shared" si="1"/>
        <v>2259.8000000000002</v>
      </c>
      <c r="K5" s="16">
        <f t="shared" si="1"/>
        <v>0</v>
      </c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</row>
    <row r="6" spans="1:252" s="21" customFormat="1" x14ac:dyDescent="0.3">
      <c r="A6" s="19" t="s">
        <v>13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3">
        <v>0</v>
      </c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</row>
    <row r="7" spans="1:252" s="21" customFormat="1" x14ac:dyDescent="0.3">
      <c r="A7" s="19" t="s">
        <v>14</v>
      </c>
      <c r="B7" s="20">
        <f>B8+B9+B10+B11+B12+B13</f>
        <v>2424.4999999999995</v>
      </c>
      <c r="C7" s="20">
        <f>C8+C9+C10+C11+C12+C13</f>
        <v>2494.3000000000002</v>
      </c>
      <c r="D7" s="20">
        <f>D8+D9+D10+D11+D12+D13</f>
        <v>2410.1000000000004</v>
      </c>
      <c r="E7" s="20">
        <f t="shared" ref="E7:K7" si="2">E8+E9+E10+E11+E12+E13</f>
        <v>2410.1000000000004</v>
      </c>
      <c r="F7" s="20">
        <f>F8+F9+F10+F11+F12+F13</f>
        <v>2562.9</v>
      </c>
      <c r="G7" s="20">
        <f t="shared" si="2"/>
        <v>2483.5</v>
      </c>
      <c r="H7" s="20">
        <f t="shared" si="2"/>
        <v>2407.6000000000004</v>
      </c>
      <c r="I7" s="20">
        <f t="shared" si="2"/>
        <v>2333.7000000000003</v>
      </c>
      <c r="J7" s="178">
        <f t="shared" si="2"/>
        <v>2259.8000000000002</v>
      </c>
      <c r="K7" s="23">
        <f t="shared" si="2"/>
        <v>0</v>
      </c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</row>
    <row r="8" spans="1:252" s="21" customFormat="1" x14ac:dyDescent="0.3">
      <c r="A8" s="24" t="s">
        <v>15</v>
      </c>
      <c r="B8" s="25">
        <v>1170.3</v>
      </c>
      <c r="C8" s="25">
        <v>1170.3</v>
      </c>
      <c r="D8" s="25">
        <v>1170.3</v>
      </c>
      <c r="E8" s="25">
        <v>1170.3</v>
      </c>
      <c r="F8" s="25">
        <v>1170.3</v>
      </c>
      <c r="G8" s="25">
        <v>1170.3</v>
      </c>
      <c r="H8" s="25">
        <v>1170.3</v>
      </c>
      <c r="I8" s="25">
        <v>1170.3</v>
      </c>
      <c r="J8" s="25">
        <v>1170.3</v>
      </c>
      <c r="K8" s="26">
        <v>0</v>
      </c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</row>
    <row r="9" spans="1:252" s="21" customFormat="1" x14ac:dyDescent="0.3">
      <c r="A9" s="24" t="s">
        <v>16</v>
      </c>
      <c r="B9" s="25">
        <v>1222.0999999999999</v>
      </c>
      <c r="C9" s="25">
        <v>1153.9000000000001</v>
      </c>
      <c r="D9" s="25">
        <v>1063</v>
      </c>
      <c r="E9" s="25">
        <f t="shared" ref="E9:E13" si="3">D9</f>
        <v>1063</v>
      </c>
      <c r="F9" s="25">
        <f>994.8+(227-0.5)</f>
        <v>1221.3</v>
      </c>
      <c r="G9" s="25">
        <f>926.6+(227-0.5-5.7)</f>
        <v>1147.4000000000001</v>
      </c>
      <c r="H9" s="25">
        <f>858.4+(227-0.5-5.7-5.7)</f>
        <v>1073.5</v>
      </c>
      <c r="I9" s="25">
        <f>790.2+(227-0.5-5.7-5.7-5.7)</f>
        <v>999.60000000000014</v>
      </c>
      <c r="J9" s="25">
        <f>722+(227-0.5-5.7-5.7-5.7-5.7)</f>
        <v>925.7</v>
      </c>
      <c r="K9" s="26">
        <v>0</v>
      </c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</row>
    <row r="10" spans="1:252" s="21" customFormat="1" x14ac:dyDescent="0.3">
      <c r="A10" s="24" t="s">
        <v>17</v>
      </c>
      <c r="B10" s="25">
        <v>2.6</v>
      </c>
      <c r="C10" s="25">
        <v>1.3</v>
      </c>
      <c r="D10" s="25">
        <v>0</v>
      </c>
      <c r="E10" s="25">
        <f t="shared" si="3"/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6">
        <v>0</v>
      </c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</row>
    <row r="11" spans="1:252" s="21" customFormat="1" x14ac:dyDescent="0.3">
      <c r="A11" s="24" t="s">
        <v>18</v>
      </c>
      <c r="B11" s="25">
        <v>13</v>
      </c>
      <c r="C11" s="25">
        <v>15.5</v>
      </c>
      <c r="D11" s="25">
        <v>13</v>
      </c>
      <c r="E11" s="25">
        <f t="shared" si="3"/>
        <v>13</v>
      </c>
      <c r="F11" s="25">
        <f>E11-2.4-3.1</f>
        <v>7.5</v>
      </c>
      <c r="G11" s="25">
        <f t="shared" ref="G11" si="4">F11-2.4-3.1</f>
        <v>1.9999999999999996</v>
      </c>
      <c r="H11" s="25">
        <v>0</v>
      </c>
      <c r="I11" s="25">
        <v>0</v>
      </c>
      <c r="J11" s="173">
        <v>0</v>
      </c>
      <c r="K11" s="26">
        <v>0</v>
      </c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</row>
    <row r="12" spans="1:252" s="21" customFormat="1" x14ac:dyDescent="0.3">
      <c r="A12" s="24" t="s">
        <v>19</v>
      </c>
      <c r="B12" s="25">
        <v>7.4</v>
      </c>
      <c r="C12" s="25">
        <v>0</v>
      </c>
      <c r="D12" s="25">
        <v>0</v>
      </c>
      <c r="E12" s="25">
        <f t="shared" si="3"/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6">
        <v>0</v>
      </c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</row>
    <row r="13" spans="1:252" s="21" customFormat="1" x14ac:dyDescent="0.3">
      <c r="A13" s="27" t="s">
        <v>20</v>
      </c>
      <c r="B13" s="25">
        <v>9.1</v>
      </c>
      <c r="C13" s="25">
        <v>153.30000000000001</v>
      </c>
      <c r="D13" s="25">
        <v>163.80000000000001</v>
      </c>
      <c r="E13" s="25">
        <f t="shared" si="3"/>
        <v>163.80000000000001</v>
      </c>
      <c r="F13" s="25">
        <f>E13</f>
        <v>163.80000000000001</v>
      </c>
      <c r="G13" s="25">
        <f t="shared" ref="G13:J13" si="5">F13</f>
        <v>163.80000000000001</v>
      </c>
      <c r="H13" s="25">
        <f t="shared" si="5"/>
        <v>163.80000000000001</v>
      </c>
      <c r="I13" s="25">
        <f t="shared" si="5"/>
        <v>163.80000000000001</v>
      </c>
      <c r="J13" s="25">
        <f t="shared" si="5"/>
        <v>163.80000000000001</v>
      </c>
      <c r="K13" s="26">
        <v>0</v>
      </c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</row>
    <row r="14" spans="1:252" s="21" customFormat="1" x14ac:dyDescent="0.3">
      <c r="A14" s="19" t="s">
        <v>21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173">
        <v>0</v>
      </c>
      <c r="K14" s="26">
        <v>0</v>
      </c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</row>
    <row r="15" spans="1:252" s="21" customFormat="1" x14ac:dyDescent="0.3">
      <c r="A15" s="19" t="s">
        <v>22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173">
        <v>0</v>
      </c>
      <c r="K15" s="26">
        <v>0</v>
      </c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</row>
    <row r="16" spans="1:252" s="21" customFormat="1" x14ac:dyDescent="0.3">
      <c r="A16" s="19" t="s">
        <v>23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173">
        <v>0</v>
      </c>
      <c r="K16" s="26">
        <v>0</v>
      </c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</row>
    <row r="17" spans="1:252" s="17" customFormat="1" x14ac:dyDescent="0.3">
      <c r="A17" s="14" t="s">
        <v>24</v>
      </c>
      <c r="B17" s="28">
        <f>B18+B19+B21+B22</f>
        <v>17.400000000000002</v>
      </c>
      <c r="C17" s="28">
        <f>C18+C19+C21+C22</f>
        <v>120.5</v>
      </c>
      <c r="D17" s="28">
        <f>D18+D19+D21+D22</f>
        <v>107.7</v>
      </c>
      <c r="E17" s="28">
        <f t="shared" ref="E17:K17" si="6">E18+E19+E21+E22</f>
        <v>107.7</v>
      </c>
      <c r="F17" s="28">
        <f>F18+F19+F21+F22</f>
        <v>127.02500000000012</v>
      </c>
      <c r="G17" s="28">
        <f t="shared" si="6"/>
        <v>151.46750000000037</v>
      </c>
      <c r="H17" s="28">
        <f t="shared" si="6"/>
        <v>211.2880900000003</v>
      </c>
      <c r="I17" s="28">
        <f t="shared" si="6"/>
        <v>318.0121519500006</v>
      </c>
      <c r="J17" s="174">
        <f t="shared" si="6"/>
        <v>452.10071742100058</v>
      </c>
      <c r="K17" s="29">
        <f t="shared" si="6"/>
        <v>0</v>
      </c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</row>
    <row r="18" spans="1:252" s="21" customFormat="1" x14ac:dyDescent="0.3">
      <c r="A18" s="19" t="s">
        <v>25</v>
      </c>
      <c r="B18" s="25">
        <v>4.7</v>
      </c>
      <c r="C18" s="25">
        <v>6.5</v>
      </c>
      <c r="D18" s="25">
        <f>C18</f>
        <v>6.5</v>
      </c>
      <c r="E18" s="25">
        <f>D18</f>
        <v>6.5</v>
      </c>
      <c r="F18" s="25">
        <f t="shared" ref="F18:J18" si="7">E18</f>
        <v>6.5</v>
      </c>
      <c r="G18" s="25">
        <f t="shared" si="7"/>
        <v>6.5</v>
      </c>
      <c r="H18" s="25">
        <f t="shared" si="7"/>
        <v>6.5</v>
      </c>
      <c r="I18" s="25">
        <f t="shared" si="7"/>
        <v>6.5</v>
      </c>
      <c r="J18" s="25">
        <f t="shared" si="7"/>
        <v>6.5</v>
      </c>
      <c r="K18" s="26">
        <v>0</v>
      </c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</row>
    <row r="19" spans="1:252" s="21" customFormat="1" x14ac:dyDescent="0.3">
      <c r="A19" s="19" t="s">
        <v>26</v>
      </c>
      <c r="B19" s="25">
        <v>4.9000000000000004</v>
      </c>
      <c r="C19" s="25">
        <v>48.6</v>
      </c>
      <c r="D19" s="25">
        <v>94.3</v>
      </c>
      <c r="E19" s="25">
        <f t="shared" ref="E19:E22" si="8">D19</f>
        <v>94.3</v>
      </c>
      <c r="F19" s="25">
        <f>E19*1.1</f>
        <v>103.73</v>
      </c>
      <c r="G19" s="25">
        <f>F19*0.95</f>
        <v>98.543499999999995</v>
      </c>
      <c r="H19" s="25">
        <f>G19*1.1</f>
        <v>108.39785000000001</v>
      </c>
      <c r="I19" s="25">
        <f t="shared" ref="I19:J19" si="9">H19*1.03</f>
        <v>111.64978550000001</v>
      </c>
      <c r="J19" s="25">
        <f t="shared" si="9"/>
        <v>114.99927906500001</v>
      </c>
      <c r="K19" s="26">
        <v>0</v>
      </c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</row>
    <row r="20" spans="1:252" s="31" customFormat="1" x14ac:dyDescent="0.3">
      <c r="A20" s="30" t="s">
        <v>27</v>
      </c>
      <c r="B20" s="25">
        <v>0</v>
      </c>
      <c r="C20" s="25">
        <v>0</v>
      </c>
      <c r="D20" s="25">
        <v>0</v>
      </c>
      <c r="E20" s="25">
        <f t="shared" si="8"/>
        <v>0</v>
      </c>
      <c r="F20" s="25">
        <v>0</v>
      </c>
      <c r="G20" s="25">
        <v>0</v>
      </c>
      <c r="H20" s="25">
        <v>0</v>
      </c>
      <c r="I20" s="25">
        <v>0</v>
      </c>
      <c r="J20" s="173">
        <v>0</v>
      </c>
      <c r="K20" s="26">
        <v>0</v>
      </c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</row>
    <row r="21" spans="1:252" s="21" customFormat="1" ht="26.4" x14ac:dyDescent="0.3">
      <c r="A21" s="33" t="s">
        <v>28</v>
      </c>
      <c r="B21" s="25">
        <v>7.8</v>
      </c>
      <c r="C21" s="25">
        <v>62.9</v>
      </c>
      <c r="D21" s="25">
        <v>6.9</v>
      </c>
      <c r="E21" s="25">
        <f t="shared" si="8"/>
        <v>6.9</v>
      </c>
      <c r="F21" s="25">
        <f>rpp!E25</f>
        <v>16.795000000000122</v>
      </c>
      <c r="G21" s="25">
        <f>rpp!F25</f>
        <v>46.424000000000369</v>
      </c>
      <c r="H21" s="25">
        <f>rpp!G25</f>
        <v>96.39024000000029</v>
      </c>
      <c r="I21" s="25">
        <f>rpp!H25</f>
        <v>199.86236645000059</v>
      </c>
      <c r="J21" s="25">
        <f>rpp!I25</f>
        <v>330.60143835600059</v>
      </c>
      <c r="K21" s="26">
        <v>0</v>
      </c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</row>
    <row r="22" spans="1:252" s="21" customFormat="1" x14ac:dyDescent="0.3">
      <c r="A22" s="19" t="s">
        <v>29</v>
      </c>
      <c r="B22" s="25">
        <v>0</v>
      </c>
      <c r="C22" s="25">
        <v>2.5</v>
      </c>
      <c r="D22" s="25">
        <v>0</v>
      </c>
      <c r="E22" s="25">
        <f t="shared" si="8"/>
        <v>0</v>
      </c>
      <c r="F22" s="25">
        <f>E22</f>
        <v>0</v>
      </c>
      <c r="G22" s="25">
        <f t="shared" ref="G22:J22" si="10">F22</f>
        <v>0</v>
      </c>
      <c r="H22" s="25">
        <f t="shared" si="10"/>
        <v>0</v>
      </c>
      <c r="I22" s="25">
        <f t="shared" si="10"/>
        <v>0</v>
      </c>
      <c r="J22" s="25">
        <f t="shared" si="10"/>
        <v>0</v>
      </c>
      <c r="K22" s="26">
        <v>0</v>
      </c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</row>
    <row r="23" spans="1:252" s="37" customFormat="1" ht="13.8" x14ac:dyDescent="0.3">
      <c r="A23" s="34" t="s">
        <v>30</v>
      </c>
      <c r="B23" s="35">
        <f>B17+B5</f>
        <v>2441.8999999999996</v>
      </c>
      <c r="C23" s="35">
        <f>C17+C5</f>
        <v>2614.8000000000002</v>
      </c>
      <c r="D23" s="35">
        <f>D17+D5</f>
        <v>2517.8000000000002</v>
      </c>
      <c r="E23" s="35">
        <f t="shared" ref="E23:K23" si="11">E17+E5</f>
        <v>2517.8000000000002</v>
      </c>
      <c r="F23" s="35">
        <f>F17+F5</f>
        <v>2689.9250000000002</v>
      </c>
      <c r="G23" s="35">
        <f>G17+G5</f>
        <v>2634.9675000000002</v>
      </c>
      <c r="H23" s="35">
        <f t="shared" si="11"/>
        <v>2618.8880900000008</v>
      </c>
      <c r="I23" s="35">
        <f t="shared" si="11"/>
        <v>2651.712151950001</v>
      </c>
      <c r="J23" s="175">
        <f t="shared" si="11"/>
        <v>2711.900717421001</v>
      </c>
      <c r="K23" s="36">
        <f t="shared" si="11"/>
        <v>0</v>
      </c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</row>
    <row r="24" spans="1:252" s="39" customFormat="1" ht="17.399999999999999" x14ac:dyDescent="0.3">
      <c r="A24" s="196" t="s">
        <v>31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</row>
    <row r="25" spans="1:252" s="17" customFormat="1" x14ac:dyDescent="0.3">
      <c r="A25" s="40" t="s">
        <v>32</v>
      </c>
      <c r="B25" s="15">
        <f t="shared" ref="B25:C25" si="12">B26+B27+B28+B29+B30+B31+B32+B33</f>
        <v>409.5</v>
      </c>
      <c r="C25" s="15">
        <f t="shared" si="12"/>
        <v>412.3</v>
      </c>
      <c r="D25" s="15">
        <f>D26+D27+D28+D29+D30+D31+D32+D33</f>
        <v>431.09999999999997</v>
      </c>
      <c r="E25" s="15">
        <f t="shared" ref="E25:K25" si="13">E26+E27+E28+E29+E30+E31+E32+E33</f>
        <v>431.09999999999997</v>
      </c>
      <c r="F25" s="15">
        <f>F26+F27+F28+F29+F30+F31+F32+F33</f>
        <v>505.63000000000005</v>
      </c>
      <c r="G25" s="15">
        <f>G26+G27+G28+G29+G30+G31+G32+G33+G34</f>
        <v>637.65600000000029</v>
      </c>
      <c r="H25" s="15">
        <f>H26+H27+H28+H29+H30+H31+H32+H33+H34</f>
        <v>699.8323250000002</v>
      </c>
      <c r="I25" s="15">
        <f>I26+I27+I28+I29+I30+I31+I32+I33+I34</f>
        <v>792.73934000000054</v>
      </c>
      <c r="J25" s="15">
        <f>J26+J27+J28+J29+J30+J31+J32+J33+J34</f>
        <v>918.78501581250055</v>
      </c>
      <c r="K25" s="16">
        <f t="shared" si="13"/>
        <v>513.78501581250055</v>
      </c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</row>
    <row r="26" spans="1:252" s="17" customFormat="1" x14ac:dyDescent="0.3">
      <c r="A26" s="41" t="s">
        <v>33</v>
      </c>
      <c r="B26" s="15">
        <v>5</v>
      </c>
      <c r="C26" s="15">
        <v>5</v>
      </c>
      <c r="D26" s="15">
        <v>5</v>
      </c>
      <c r="E26" s="15">
        <v>5</v>
      </c>
      <c r="F26" s="15">
        <v>5</v>
      </c>
      <c r="G26" s="15">
        <v>5</v>
      </c>
      <c r="H26" s="15">
        <v>5</v>
      </c>
      <c r="I26" s="15">
        <v>5</v>
      </c>
      <c r="J26" s="15">
        <v>5</v>
      </c>
      <c r="K26" s="16">
        <v>0</v>
      </c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</row>
    <row r="27" spans="1:252" s="45" customFormat="1" ht="15.75" customHeight="1" x14ac:dyDescent="0.3">
      <c r="A27" s="42" t="s">
        <v>34</v>
      </c>
      <c r="B27" s="43">
        <v>0</v>
      </c>
      <c r="C27" s="43">
        <v>0</v>
      </c>
      <c r="D27" s="43">
        <v>0</v>
      </c>
      <c r="E27" s="15">
        <f t="shared" ref="E27:E34" si="14">D27</f>
        <v>0</v>
      </c>
      <c r="F27" s="43">
        <v>0</v>
      </c>
      <c r="G27" s="43">
        <v>0</v>
      </c>
      <c r="H27" s="43">
        <v>0</v>
      </c>
      <c r="I27" s="43">
        <v>0</v>
      </c>
      <c r="J27" s="177">
        <v>0</v>
      </c>
      <c r="K27" s="44">
        <v>0</v>
      </c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</row>
    <row r="28" spans="1:252" s="17" customFormat="1" x14ac:dyDescent="0.3">
      <c r="A28" s="41" t="s">
        <v>35</v>
      </c>
      <c r="B28" s="43">
        <v>0</v>
      </c>
      <c r="C28" s="43">
        <v>0</v>
      </c>
      <c r="D28" s="43">
        <v>0</v>
      </c>
      <c r="E28" s="15">
        <f t="shared" si="14"/>
        <v>0</v>
      </c>
      <c r="F28" s="43">
        <v>0</v>
      </c>
      <c r="G28" s="43">
        <v>0</v>
      </c>
      <c r="H28" s="43">
        <v>0</v>
      </c>
      <c r="I28" s="43">
        <v>0</v>
      </c>
      <c r="J28" s="177">
        <v>0</v>
      </c>
      <c r="K28" s="44">
        <v>0</v>
      </c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</row>
    <row r="29" spans="1:252" s="17" customFormat="1" x14ac:dyDescent="0.3">
      <c r="A29" s="41" t="s">
        <v>36</v>
      </c>
      <c r="B29" s="43">
        <v>500</v>
      </c>
      <c r="C29" s="43">
        <v>500</v>
      </c>
      <c r="D29" s="43">
        <v>500</v>
      </c>
      <c r="E29" s="43">
        <v>500</v>
      </c>
      <c r="F29" s="43">
        <v>500</v>
      </c>
      <c r="G29" s="43">
        <v>500</v>
      </c>
      <c r="H29" s="43">
        <v>500</v>
      </c>
      <c r="I29" s="43">
        <v>500</v>
      </c>
      <c r="J29" s="43">
        <v>500</v>
      </c>
      <c r="K29" s="44">
        <v>0</v>
      </c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</row>
    <row r="30" spans="1:252" s="17" customFormat="1" x14ac:dyDescent="0.3">
      <c r="A30" s="41" t="s">
        <v>37</v>
      </c>
      <c r="B30" s="43">
        <v>0</v>
      </c>
      <c r="C30" s="43">
        <v>0</v>
      </c>
      <c r="D30" s="43">
        <v>0</v>
      </c>
      <c r="E30" s="15">
        <f t="shared" si="14"/>
        <v>0</v>
      </c>
      <c r="F30" s="43">
        <v>0</v>
      </c>
      <c r="G30" s="43">
        <v>0</v>
      </c>
      <c r="H30" s="43">
        <v>0</v>
      </c>
      <c r="I30" s="43">
        <v>0</v>
      </c>
      <c r="J30" s="177">
        <v>0</v>
      </c>
      <c r="K30" s="44">
        <v>0</v>
      </c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</row>
    <row r="31" spans="1:252" s="17" customFormat="1" x14ac:dyDescent="0.3">
      <c r="A31" s="41" t="s">
        <v>38</v>
      </c>
      <c r="B31" s="43">
        <v>0</v>
      </c>
      <c r="C31" s="43">
        <v>0</v>
      </c>
      <c r="D31" s="43">
        <v>0</v>
      </c>
      <c r="E31" s="15">
        <f t="shared" si="14"/>
        <v>0</v>
      </c>
      <c r="F31" s="43">
        <v>0</v>
      </c>
      <c r="G31" s="43">
        <v>0</v>
      </c>
      <c r="H31" s="43">
        <v>0</v>
      </c>
      <c r="I31" s="43">
        <v>0</v>
      </c>
      <c r="J31" s="177">
        <v>0</v>
      </c>
      <c r="K31" s="44">
        <v>0</v>
      </c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</row>
    <row r="32" spans="1:252" s="17" customFormat="1" x14ac:dyDescent="0.3">
      <c r="A32" s="41" t="s">
        <v>39</v>
      </c>
      <c r="B32" s="43">
        <v>-97</v>
      </c>
      <c r="C32" s="43">
        <v>-89.7</v>
      </c>
      <c r="D32" s="43">
        <v>-95.1</v>
      </c>
      <c r="E32" s="15">
        <f t="shared" si="14"/>
        <v>-95.1</v>
      </c>
      <c r="F32" s="15">
        <f>E32+E33</f>
        <v>-73.899999999999991</v>
      </c>
      <c r="G32" s="15">
        <f>F32+F33</f>
        <v>0.6300000000000523</v>
      </c>
      <c r="H32" s="15">
        <f>G32+G33+G34</f>
        <v>132.65600000000029</v>
      </c>
      <c r="I32" s="15">
        <f>H32+H33+H34</f>
        <v>194.8323250000002</v>
      </c>
      <c r="J32" s="176">
        <f>I32+I33+I34</f>
        <v>287.73934000000054</v>
      </c>
      <c r="K32" s="16">
        <f t="shared" ref="K32" si="15">J32+J33</f>
        <v>513.78501581250055</v>
      </c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</row>
    <row r="33" spans="1:252" s="17" customFormat="1" x14ac:dyDescent="0.3">
      <c r="A33" s="41" t="s">
        <v>40</v>
      </c>
      <c r="B33" s="43">
        <v>1.5</v>
      </c>
      <c r="C33" s="43">
        <v>-3</v>
      </c>
      <c r="D33" s="43">
        <v>21.2</v>
      </c>
      <c r="E33" s="15">
        <f t="shared" si="14"/>
        <v>21.2</v>
      </c>
      <c r="F33" s="15">
        <f>rzis!F30</f>
        <v>74.530000000000044</v>
      </c>
      <c r="G33" s="15">
        <f>rzis!G30</f>
        <v>132.02600000000024</v>
      </c>
      <c r="H33" s="15">
        <f>rzis!H30</f>
        <v>162.17632499999991</v>
      </c>
      <c r="I33" s="15">
        <f>rzis!I30</f>
        <v>192.90701500000031</v>
      </c>
      <c r="J33" s="15">
        <f>rzis!J30</f>
        <v>226.04567581250001</v>
      </c>
      <c r="K33" s="16">
        <v>0</v>
      </c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</row>
    <row r="34" spans="1:252" s="17" customFormat="1" ht="27" customHeight="1" x14ac:dyDescent="0.3">
      <c r="A34" s="42" t="s">
        <v>41</v>
      </c>
      <c r="B34" s="43">
        <v>0</v>
      </c>
      <c r="C34" s="43">
        <v>0</v>
      </c>
      <c r="D34" s="43">
        <v>0</v>
      </c>
      <c r="E34" s="15">
        <f t="shared" si="14"/>
        <v>0</v>
      </c>
      <c r="F34" s="43">
        <v>0</v>
      </c>
      <c r="G34" s="43">
        <v>0</v>
      </c>
      <c r="H34" s="43">
        <v>-100</v>
      </c>
      <c r="I34" s="43">
        <v>-100</v>
      </c>
      <c r="J34" s="43">
        <v>-100</v>
      </c>
      <c r="K34" s="44">
        <v>0</v>
      </c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</row>
    <row r="35" spans="1:252" s="17" customFormat="1" x14ac:dyDescent="0.3">
      <c r="A35" s="40" t="s">
        <v>42</v>
      </c>
      <c r="B35" s="15">
        <f>B36+B37+B40+B46</f>
        <v>2032.3999999999999</v>
      </c>
      <c r="C35" s="15">
        <f>C36+C37+C40+C46</f>
        <v>2202.5</v>
      </c>
      <c r="D35" s="15">
        <f>D36+D37+D40+D46</f>
        <v>2086.6999999999998</v>
      </c>
      <c r="E35" s="15">
        <f t="shared" ref="E35:K35" si="16">E36+E37+E40+E46</f>
        <v>2086.6999999999998</v>
      </c>
      <c r="F35" s="15">
        <f>F36+F37+F40+F46</f>
        <v>2184.2649999999999</v>
      </c>
      <c r="G35" s="15">
        <f>G36+G37+G40+G46</f>
        <v>1997.2979999999998</v>
      </c>
      <c r="H35" s="15">
        <f>H36+H37+H40+H46</f>
        <v>1919.0729399999998</v>
      </c>
      <c r="I35" s="15">
        <f>I36+I37+I40+I46</f>
        <v>1858.9941281999997</v>
      </c>
      <c r="J35" s="176">
        <f t="shared" si="16"/>
        <v>1793.0659520459994</v>
      </c>
      <c r="K35" s="16">
        <f t="shared" si="16"/>
        <v>0</v>
      </c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</row>
    <row r="36" spans="1:252" s="21" customFormat="1" x14ac:dyDescent="0.3">
      <c r="A36" s="19" t="s">
        <v>43</v>
      </c>
      <c r="B36" s="43">
        <v>133.6</v>
      </c>
      <c r="C36" s="43">
        <v>133.6</v>
      </c>
      <c r="D36" s="43">
        <v>133.6</v>
      </c>
      <c r="E36" s="43">
        <v>133.6</v>
      </c>
      <c r="F36" s="43">
        <v>133.6</v>
      </c>
      <c r="G36" s="43">
        <v>133.6</v>
      </c>
      <c r="H36" s="43">
        <v>133.6</v>
      </c>
      <c r="I36" s="43">
        <v>133.6</v>
      </c>
      <c r="J36" s="43">
        <v>133.6</v>
      </c>
      <c r="K36" s="44">
        <v>0</v>
      </c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</row>
    <row r="37" spans="1:252" s="21" customFormat="1" x14ac:dyDescent="0.3">
      <c r="A37" s="19" t="s">
        <v>44</v>
      </c>
      <c r="B37" s="20">
        <f>B38+B39</f>
        <v>1693.8</v>
      </c>
      <c r="C37" s="20">
        <f>C38+C39</f>
        <v>1783.5</v>
      </c>
      <c r="D37" s="20">
        <f>D38+D39</f>
        <v>1675.4</v>
      </c>
      <c r="E37" s="20">
        <f>E38+E39</f>
        <v>1675.4</v>
      </c>
      <c r="F37" s="20">
        <f t="shared" ref="F37:K37" si="17">F38+F39</f>
        <v>1602</v>
      </c>
      <c r="G37" s="20">
        <f t="shared" si="17"/>
        <v>1478.1999999999998</v>
      </c>
      <c r="H37" s="20">
        <f t="shared" si="17"/>
        <v>1416.7999999999997</v>
      </c>
      <c r="I37" s="20">
        <f t="shared" si="17"/>
        <v>1349.3999999999996</v>
      </c>
      <c r="J37" s="178">
        <f t="shared" si="17"/>
        <v>1281.9999999999995</v>
      </c>
      <c r="K37" s="23">
        <f t="shared" si="17"/>
        <v>0</v>
      </c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</row>
    <row r="38" spans="1:252" s="21" customFormat="1" x14ac:dyDescent="0.3">
      <c r="A38" s="24" t="s">
        <v>45</v>
      </c>
      <c r="B38" s="43">
        <v>1693.8</v>
      </c>
      <c r="C38" s="43">
        <v>1670.6</v>
      </c>
      <c r="D38" s="43">
        <v>1631</v>
      </c>
      <c r="E38" s="43">
        <f>D38</f>
        <v>1631</v>
      </c>
      <c r="F38" s="43">
        <f>E38+rpp!E17</f>
        <v>1557.6</v>
      </c>
      <c r="G38" s="43">
        <f>F38-G43</f>
        <v>1478.1999999999998</v>
      </c>
      <c r="H38" s="43">
        <f>G38-H43</f>
        <v>1416.7999999999997</v>
      </c>
      <c r="I38" s="43">
        <f>H38-I43</f>
        <v>1349.3999999999996</v>
      </c>
      <c r="J38" s="43">
        <f>I38-J43</f>
        <v>1281.9999999999995</v>
      </c>
      <c r="K38" s="44">
        <v>0</v>
      </c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</row>
    <row r="39" spans="1:252" s="21" customFormat="1" x14ac:dyDescent="0.3">
      <c r="A39" s="24" t="s">
        <v>46</v>
      </c>
      <c r="B39" s="43">
        <v>0</v>
      </c>
      <c r="C39" s="43">
        <v>112.9</v>
      </c>
      <c r="D39" s="43">
        <v>44.4</v>
      </c>
      <c r="E39" s="43">
        <f>D39</f>
        <v>44.4</v>
      </c>
      <c r="F39" s="43">
        <f>E39</f>
        <v>44.4</v>
      </c>
      <c r="G39" s="43">
        <v>0</v>
      </c>
      <c r="H39" s="43">
        <v>0</v>
      </c>
      <c r="I39" s="43">
        <v>0</v>
      </c>
      <c r="J39" s="177">
        <v>0</v>
      </c>
      <c r="K39" s="44">
        <v>0</v>
      </c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</row>
    <row r="40" spans="1:252" s="21" customFormat="1" x14ac:dyDescent="0.3">
      <c r="A40" s="19" t="s">
        <v>47</v>
      </c>
      <c r="B40" s="20">
        <f>B41+B43+B44</f>
        <v>205</v>
      </c>
      <c r="C40" s="20">
        <f>C41+C43+C44</f>
        <v>285.39999999999998</v>
      </c>
      <c r="D40" s="20">
        <f>D41+D43+D44</f>
        <v>277.7</v>
      </c>
      <c r="E40" s="20">
        <f t="shared" ref="E40:K40" si="18">E41+E43+E44</f>
        <v>277.7</v>
      </c>
      <c r="F40" s="20">
        <f t="shared" si="18"/>
        <v>301.36500000000001</v>
      </c>
      <c r="G40" s="20">
        <f t="shared" si="18"/>
        <v>241.89800000000002</v>
      </c>
      <c r="H40" s="20">
        <f t="shared" si="18"/>
        <v>228.77294000000001</v>
      </c>
      <c r="I40" s="20">
        <f t="shared" si="18"/>
        <v>239.79412820000005</v>
      </c>
      <c r="J40" s="178">
        <f t="shared" si="18"/>
        <v>244.96595204600004</v>
      </c>
      <c r="K40" s="23">
        <f t="shared" si="18"/>
        <v>0</v>
      </c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</row>
    <row r="41" spans="1:252" s="21" customFormat="1" x14ac:dyDescent="0.3">
      <c r="A41" s="24" t="s">
        <v>48</v>
      </c>
      <c r="B41" s="43">
        <v>72.7</v>
      </c>
      <c r="C41" s="43">
        <v>82.8</v>
      </c>
      <c r="D41" s="43">
        <v>100.7</v>
      </c>
      <c r="E41" s="43">
        <f>D41</f>
        <v>100.7</v>
      </c>
      <c r="F41" s="43">
        <f>E41*1.05</f>
        <v>105.73500000000001</v>
      </c>
      <c r="G41" s="43">
        <f>F41*0.9</f>
        <v>95.161500000000018</v>
      </c>
      <c r="H41" s="43">
        <f>G41*1.03</f>
        <v>98.016345000000015</v>
      </c>
      <c r="I41" s="43">
        <f t="shared" ref="I41:J41" si="19">H41*1.03</f>
        <v>100.95683535000002</v>
      </c>
      <c r="J41" s="43">
        <f t="shared" si="19"/>
        <v>103.98554041050002</v>
      </c>
      <c r="K41" s="44">
        <v>0</v>
      </c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</row>
    <row r="42" spans="1:252" s="31" customFormat="1" x14ac:dyDescent="0.3">
      <c r="A42" s="47" t="s">
        <v>49</v>
      </c>
      <c r="B42" s="43">
        <v>0</v>
      </c>
      <c r="C42" s="43">
        <v>0</v>
      </c>
      <c r="D42" s="43">
        <v>0</v>
      </c>
      <c r="E42" s="43">
        <f t="shared" ref="E42:E46" si="20">D42</f>
        <v>0</v>
      </c>
      <c r="F42" s="43">
        <v>0</v>
      </c>
      <c r="G42" s="43">
        <v>0</v>
      </c>
      <c r="H42" s="43">
        <v>0</v>
      </c>
      <c r="I42" s="43">
        <v>0</v>
      </c>
      <c r="J42" s="177">
        <v>0</v>
      </c>
      <c r="K42" s="44">
        <v>0</v>
      </c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</row>
    <row r="43" spans="1:252" s="21" customFormat="1" x14ac:dyDescent="0.3">
      <c r="A43" s="24" t="s">
        <v>50</v>
      </c>
      <c r="B43" s="43">
        <v>78.8</v>
      </c>
      <c r="C43" s="43">
        <v>154.9</v>
      </c>
      <c r="D43" s="43">
        <v>118.7</v>
      </c>
      <c r="E43" s="43">
        <f t="shared" si="20"/>
        <v>118.7</v>
      </c>
      <c r="F43" s="43">
        <v>131.5</v>
      </c>
      <c r="G43" s="43">
        <f>7.2+18.2+54</f>
        <v>79.400000000000006</v>
      </c>
      <c r="H43" s="43">
        <f>7.4+54</f>
        <v>61.4</v>
      </c>
      <c r="I43" s="43">
        <f>60+7.4</f>
        <v>67.400000000000006</v>
      </c>
      <c r="J43" s="43">
        <f>60+7.4</f>
        <v>67.400000000000006</v>
      </c>
      <c r="K43" s="44">
        <v>0</v>
      </c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</row>
    <row r="44" spans="1:252" s="21" customFormat="1" x14ac:dyDescent="0.3">
      <c r="A44" s="24" t="s">
        <v>51</v>
      </c>
      <c r="B44" s="43">
        <v>53.5</v>
      </c>
      <c r="C44" s="43">
        <f>46.2+1.5</f>
        <v>47.7</v>
      </c>
      <c r="D44" s="43">
        <f>56+1+1.3</f>
        <v>58.3</v>
      </c>
      <c r="E44" s="43">
        <f t="shared" si="20"/>
        <v>58.3</v>
      </c>
      <c r="F44" s="43">
        <f>E44*1.1</f>
        <v>64.13</v>
      </c>
      <c r="G44" s="43">
        <f t="shared" ref="G44" si="21">F44*1.05</f>
        <v>67.336500000000001</v>
      </c>
      <c r="H44" s="43">
        <f>G44*1.03</f>
        <v>69.356594999999999</v>
      </c>
      <c r="I44" s="43">
        <f t="shared" ref="I44:J44" si="22">H44*1.03</f>
        <v>71.437292850000006</v>
      </c>
      <c r="J44" s="43">
        <f t="shared" si="22"/>
        <v>73.580411635500013</v>
      </c>
      <c r="K44" s="44">
        <v>0</v>
      </c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</row>
    <row r="45" spans="1:252" s="31" customFormat="1" x14ac:dyDescent="0.3">
      <c r="A45" s="49" t="s">
        <v>52</v>
      </c>
      <c r="B45" s="43">
        <v>0</v>
      </c>
      <c r="C45" s="43">
        <v>0</v>
      </c>
      <c r="D45" s="43">
        <v>0</v>
      </c>
      <c r="E45" s="43">
        <f t="shared" si="20"/>
        <v>0</v>
      </c>
      <c r="F45" s="43">
        <v>0</v>
      </c>
      <c r="G45" s="43">
        <v>0</v>
      </c>
      <c r="H45" s="43">
        <v>0</v>
      </c>
      <c r="I45" s="43">
        <v>0</v>
      </c>
      <c r="J45" s="177">
        <v>0</v>
      </c>
      <c r="K45" s="44">
        <v>0</v>
      </c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</row>
    <row r="46" spans="1:252" s="21" customFormat="1" x14ac:dyDescent="0.3">
      <c r="A46" s="19" t="s">
        <v>53</v>
      </c>
      <c r="B46" s="43">
        <v>0</v>
      </c>
      <c r="C46" s="43">
        <v>0</v>
      </c>
      <c r="D46" s="43">
        <v>0</v>
      </c>
      <c r="E46" s="43">
        <f t="shared" si="20"/>
        <v>0</v>
      </c>
      <c r="F46" s="43">
        <f>147.6-0.3</f>
        <v>147.29999999999998</v>
      </c>
      <c r="G46" s="43">
        <f>F46-3.7</f>
        <v>143.6</v>
      </c>
      <c r="H46" s="43">
        <f t="shared" ref="H46:J46" si="23">G46-3.7</f>
        <v>139.9</v>
      </c>
      <c r="I46" s="43">
        <f t="shared" si="23"/>
        <v>136.20000000000002</v>
      </c>
      <c r="J46" s="43">
        <f t="shared" si="23"/>
        <v>132.50000000000003</v>
      </c>
      <c r="K46" s="23">
        <v>0</v>
      </c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</row>
    <row r="47" spans="1:252" s="37" customFormat="1" ht="13.8" x14ac:dyDescent="0.3">
      <c r="A47" s="34" t="s">
        <v>54</v>
      </c>
      <c r="B47" s="50">
        <f>B35+B25</f>
        <v>2441.8999999999996</v>
      </c>
      <c r="C47" s="50">
        <f>C35+C25</f>
        <v>2614.8000000000002</v>
      </c>
      <c r="D47" s="50">
        <f>D35+D25</f>
        <v>2517.7999999999997</v>
      </c>
      <c r="E47" s="50">
        <f t="shared" ref="E47:K47" si="24">E35+E25</f>
        <v>2517.7999999999997</v>
      </c>
      <c r="F47" s="50">
        <f>F35+F25</f>
        <v>2689.895</v>
      </c>
      <c r="G47" s="50">
        <f>G35+G25</f>
        <v>2634.9540000000002</v>
      </c>
      <c r="H47" s="50">
        <f t="shared" si="24"/>
        <v>2618.9052649999999</v>
      </c>
      <c r="I47" s="50">
        <f t="shared" si="24"/>
        <v>2651.7334682000001</v>
      </c>
      <c r="J47" s="179">
        <f t="shared" si="24"/>
        <v>2711.8509678585001</v>
      </c>
      <c r="K47" s="51">
        <f t="shared" si="24"/>
        <v>513.78501581250055</v>
      </c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</row>
    <row r="48" spans="1:252" s="54" customFormat="1" x14ac:dyDescent="0.3">
      <c r="A48" s="52" t="s">
        <v>169</v>
      </c>
      <c r="B48" s="52"/>
      <c r="C48" s="53"/>
      <c r="D48" s="53"/>
      <c r="E48" s="53"/>
      <c r="F48" s="53"/>
      <c r="G48" s="53"/>
      <c r="H48" s="53"/>
      <c r="I48" s="53"/>
      <c r="J48" s="53"/>
      <c r="K48" s="53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</row>
    <row r="49" spans="1:252" s="54" customFormat="1" x14ac:dyDescent="0.3">
      <c r="A49" s="5"/>
      <c r="B49" s="5"/>
      <c r="C49" s="53"/>
      <c r="D49" s="53"/>
      <c r="E49" s="53"/>
      <c r="F49" s="53"/>
      <c r="G49" s="53"/>
      <c r="H49" s="53"/>
      <c r="I49" s="53"/>
      <c r="J49" s="53"/>
      <c r="K49" s="53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</row>
    <row r="50" spans="1:252" s="54" customFormat="1" x14ac:dyDescent="0.3">
      <c r="A50" s="5"/>
      <c r="B50" s="5"/>
      <c r="C50" s="53"/>
      <c r="D50" s="53"/>
      <c r="E50" s="53"/>
      <c r="F50" s="53"/>
      <c r="G50" s="53"/>
      <c r="H50" s="53"/>
      <c r="I50" s="53"/>
      <c r="J50" s="53"/>
      <c r="K50" s="53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</row>
    <row r="51" spans="1:252" s="54" customFormat="1" x14ac:dyDescent="0.3">
      <c r="A51" s="5"/>
      <c r="B51" s="192"/>
      <c r="C51" s="192"/>
      <c r="D51" s="53"/>
      <c r="E51" s="53"/>
      <c r="F51" s="53"/>
      <c r="G51" s="53"/>
      <c r="H51" s="53"/>
      <c r="I51" s="53"/>
      <c r="J51" s="53"/>
      <c r="K51" s="53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</row>
    <row r="52" spans="1:252" s="54" customFormat="1" x14ac:dyDescent="0.3">
      <c r="A52" s="56"/>
      <c r="B52" s="5"/>
      <c r="C52" s="53"/>
      <c r="D52" s="53"/>
      <c r="E52" s="53"/>
      <c r="F52" s="53"/>
      <c r="G52" s="53"/>
      <c r="H52" s="53"/>
      <c r="I52" s="53"/>
      <c r="J52" s="53"/>
      <c r="K52" s="53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</row>
    <row r="53" spans="1:252" s="54" customFormat="1" x14ac:dyDescent="0.3">
      <c r="A53" s="5"/>
      <c r="B53" s="5"/>
      <c r="C53" s="53"/>
      <c r="D53" s="53"/>
      <c r="E53" s="53"/>
      <c r="F53" s="53"/>
      <c r="G53" s="53"/>
      <c r="H53" s="53"/>
      <c r="I53" s="53"/>
      <c r="J53" s="53"/>
      <c r="K53" s="53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</row>
    <row r="54" spans="1:252" s="54" customFormat="1" x14ac:dyDescent="0.3">
      <c r="A54" s="5"/>
      <c r="B54" s="5"/>
      <c r="C54" s="53"/>
      <c r="D54" s="53"/>
      <c r="E54" s="53"/>
      <c r="F54" s="53"/>
      <c r="G54" s="53"/>
      <c r="H54" s="53"/>
      <c r="I54" s="53"/>
      <c r="J54" s="53"/>
      <c r="K54" s="53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</row>
    <row r="55" spans="1:252" s="54" customFormat="1" x14ac:dyDescent="0.3">
      <c r="A55" s="5"/>
      <c r="B55" s="5"/>
      <c r="C55" s="53"/>
      <c r="D55" s="53"/>
      <c r="E55" s="53"/>
      <c r="F55" s="53"/>
      <c r="G55" s="53"/>
      <c r="H55" s="53"/>
      <c r="I55" s="53"/>
      <c r="J55" s="53"/>
      <c r="K55" s="53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</row>
    <row r="56" spans="1:252" s="54" customFormat="1" x14ac:dyDescent="0.3">
      <c r="A56" s="5"/>
      <c r="B56" s="5"/>
      <c r="C56" s="53"/>
      <c r="D56" s="53"/>
      <c r="E56" s="53"/>
      <c r="F56" s="53"/>
      <c r="G56" s="53"/>
      <c r="H56" s="53"/>
      <c r="I56" s="53"/>
      <c r="J56" s="53"/>
      <c r="K56" s="53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</row>
    <row r="57" spans="1:252" s="54" customFormat="1" x14ac:dyDescent="0.3">
      <c r="A57" s="5"/>
      <c r="B57" s="5"/>
      <c r="C57" s="53"/>
      <c r="D57" s="53"/>
      <c r="E57" s="53"/>
      <c r="F57" s="53"/>
      <c r="G57" s="53"/>
      <c r="H57" s="53"/>
      <c r="I57" s="53"/>
      <c r="J57" s="53"/>
      <c r="K57" s="53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</row>
    <row r="58" spans="1:252" s="54" customFormat="1" x14ac:dyDescent="0.3">
      <c r="A58" s="5"/>
      <c r="B58" s="5"/>
      <c r="C58" s="53"/>
      <c r="D58" s="53"/>
      <c r="E58" s="53"/>
      <c r="F58" s="53"/>
      <c r="G58" s="53"/>
      <c r="H58" s="53"/>
      <c r="I58" s="53"/>
      <c r="J58" s="53"/>
      <c r="K58" s="53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</row>
    <row r="59" spans="1:252" s="54" customFormat="1" x14ac:dyDescent="0.3">
      <c r="A59" s="5"/>
      <c r="B59" s="5"/>
      <c r="C59" s="53"/>
      <c r="D59" s="53"/>
      <c r="E59" s="53"/>
      <c r="F59" s="53"/>
      <c r="G59" s="53"/>
      <c r="H59" s="53"/>
      <c r="I59" s="53"/>
      <c r="J59" s="53"/>
      <c r="K59" s="53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</row>
    <row r="60" spans="1:252" s="54" customFormat="1" x14ac:dyDescent="0.3">
      <c r="A60" s="5"/>
      <c r="B60" s="5"/>
      <c r="C60" s="53"/>
      <c r="D60" s="53"/>
      <c r="E60" s="53"/>
      <c r="F60" s="53"/>
      <c r="G60" s="53"/>
      <c r="H60" s="53"/>
      <c r="I60" s="53"/>
      <c r="J60" s="53"/>
      <c r="K60" s="53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</row>
    <row r="61" spans="1:252" s="54" customFormat="1" x14ac:dyDescent="0.3">
      <c r="A61" s="5"/>
      <c r="B61" s="5"/>
      <c r="C61" s="53"/>
      <c r="D61" s="53"/>
      <c r="E61" s="53"/>
      <c r="F61" s="53"/>
      <c r="G61" s="53"/>
      <c r="H61" s="53"/>
      <c r="I61" s="53"/>
      <c r="J61" s="53"/>
      <c r="K61" s="53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</row>
    <row r="62" spans="1:252" s="54" customFormat="1" x14ac:dyDescent="0.3">
      <c r="A62" s="5"/>
      <c r="B62" s="5"/>
      <c r="C62" s="53"/>
      <c r="D62" s="53"/>
      <c r="E62" s="53"/>
      <c r="F62" s="53"/>
      <c r="G62" s="53"/>
      <c r="H62" s="53"/>
      <c r="I62" s="53"/>
      <c r="J62" s="53"/>
      <c r="K62" s="53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</row>
    <row r="63" spans="1:252" s="54" customFormat="1" x14ac:dyDescent="0.3">
      <c r="A63" s="5"/>
      <c r="B63" s="5"/>
      <c r="C63" s="53"/>
      <c r="D63" s="53"/>
      <c r="E63" s="53"/>
      <c r="F63" s="53"/>
      <c r="G63" s="53"/>
      <c r="H63" s="53"/>
      <c r="I63" s="53"/>
      <c r="J63" s="53"/>
      <c r="K63" s="53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</row>
    <row r="64" spans="1:252" s="54" customFormat="1" x14ac:dyDescent="0.3">
      <c r="A64" s="5"/>
      <c r="B64" s="5"/>
      <c r="C64" s="53"/>
      <c r="D64" s="53"/>
      <c r="E64" s="53"/>
      <c r="F64" s="53"/>
      <c r="G64" s="53"/>
      <c r="H64" s="53"/>
      <c r="I64" s="53"/>
      <c r="J64" s="53"/>
      <c r="K64" s="53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</row>
    <row r="65" spans="1:252" s="54" customFormat="1" x14ac:dyDescent="0.3">
      <c r="A65" s="5"/>
      <c r="B65" s="5"/>
      <c r="C65" s="53"/>
      <c r="D65" s="53"/>
      <c r="E65" s="53"/>
      <c r="F65" s="53"/>
      <c r="G65" s="53"/>
      <c r="H65" s="53"/>
      <c r="I65" s="53"/>
      <c r="J65" s="53"/>
      <c r="K65" s="53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</row>
    <row r="66" spans="1:252" s="54" customFormat="1" x14ac:dyDescent="0.3">
      <c r="A66" s="5"/>
      <c r="B66" s="5"/>
      <c r="C66" s="53"/>
      <c r="D66" s="53"/>
      <c r="E66" s="53"/>
      <c r="F66" s="53"/>
      <c r="G66" s="53"/>
      <c r="H66" s="53"/>
      <c r="I66" s="53"/>
      <c r="J66" s="53"/>
      <c r="K66" s="53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</row>
    <row r="67" spans="1:252" s="54" customFormat="1" x14ac:dyDescent="0.3">
      <c r="A67" s="5"/>
      <c r="B67" s="5"/>
      <c r="C67" s="53"/>
      <c r="D67" s="53"/>
      <c r="E67" s="53"/>
      <c r="F67" s="53"/>
      <c r="G67" s="53"/>
      <c r="H67" s="53"/>
      <c r="I67" s="53"/>
      <c r="J67" s="53"/>
      <c r="K67" s="53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</row>
    <row r="68" spans="1:252" s="54" customFormat="1" x14ac:dyDescent="0.3">
      <c r="A68" s="5"/>
      <c r="B68" s="5"/>
      <c r="C68" s="53"/>
      <c r="D68" s="53"/>
      <c r="E68" s="53"/>
      <c r="F68" s="53"/>
      <c r="G68" s="53"/>
      <c r="H68" s="53"/>
      <c r="I68" s="53"/>
      <c r="J68" s="53"/>
      <c r="K68" s="53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</row>
  </sheetData>
  <mergeCells count="3">
    <mergeCell ref="A2:A3"/>
    <mergeCell ref="A4:K4"/>
    <mergeCell ref="A24:K24"/>
  </mergeCells>
  <printOptions verticalCentered="1"/>
  <pageMargins left="0.31496062992125984" right="0.31496062992125984" top="0.59055118110236227" bottom="0.59055118110236227" header="0.51181102362204722" footer="0.51181102362204722"/>
  <pageSetup paperSize="9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3"/>
  <sheetViews>
    <sheetView view="pageBreakPreview" zoomScale="80" zoomScaleNormal="80" zoomScaleSheetLayoutView="80" zoomScalePage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19" sqref="G19:J19"/>
    </sheetView>
  </sheetViews>
  <sheetFormatPr defaultColWidth="8.77734375" defaultRowHeight="13.2" x14ac:dyDescent="0.3"/>
  <cols>
    <col min="1" max="1" width="64" style="96" customWidth="1"/>
    <col min="2" max="2" width="10.6640625" style="96" bestFit="1" customWidth="1"/>
    <col min="3" max="3" width="10" style="58" bestFit="1" customWidth="1"/>
    <col min="4" max="4" width="10.109375" style="58" bestFit="1" customWidth="1"/>
    <col min="5" max="6" width="10" style="58" bestFit="1" customWidth="1"/>
    <col min="7" max="8" width="10.6640625" style="58" bestFit="1" customWidth="1"/>
    <col min="9" max="9" width="11.6640625" style="58" bestFit="1" customWidth="1"/>
    <col min="10" max="11" width="11.33203125" style="58" customWidth="1"/>
    <col min="12" max="16" width="8.77734375" style="58" customWidth="1"/>
    <col min="17" max="213" width="8.77734375" style="59" customWidth="1"/>
    <col min="214" max="237" width="8.77734375" style="60" customWidth="1"/>
    <col min="238" max="16384" width="8.77734375" style="60"/>
  </cols>
  <sheetData>
    <row r="1" spans="1:252" ht="31.5" customHeight="1" x14ac:dyDescent="0.3">
      <c r="A1" s="57" t="s">
        <v>55</v>
      </c>
      <c r="B1" s="57"/>
      <c r="D1" s="2"/>
      <c r="K1" s="154"/>
    </row>
    <row r="2" spans="1:252" s="8" customFormat="1" ht="27.75" customHeight="1" x14ac:dyDescent="0.3">
      <c r="A2" s="197" t="s">
        <v>1</v>
      </c>
      <c r="B2" s="61" t="s">
        <v>56</v>
      </c>
      <c r="C2" s="61" t="s">
        <v>57</v>
      </c>
      <c r="D2" s="61" t="s">
        <v>117</v>
      </c>
      <c r="E2" s="61" t="s">
        <v>58</v>
      </c>
      <c r="F2" s="61" t="s">
        <v>59</v>
      </c>
      <c r="G2" s="61" t="s">
        <v>60</v>
      </c>
      <c r="H2" s="61" t="s">
        <v>61</v>
      </c>
      <c r="I2" s="61" t="s">
        <v>62</v>
      </c>
      <c r="J2" s="61" t="s">
        <v>63</v>
      </c>
      <c r="K2" s="161" t="s">
        <v>64</v>
      </c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</row>
    <row r="3" spans="1:252" s="12" customFormat="1" ht="10.8" x14ac:dyDescent="0.3">
      <c r="A3" s="197"/>
      <c r="B3" s="10">
        <f>bilans!B3</f>
        <v>2014</v>
      </c>
      <c r="C3" s="10">
        <f>bilans!C3</f>
        <v>2015</v>
      </c>
      <c r="D3" s="10" t="str">
        <f>bilans!D3</f>
        <v>12.2016</v>
      </c>
      <c r="E3" s="10">
        <f>bilans!E3</f>
        <v>2016</v>
      </c>
      <c r="F3" s="10">
        <f>bilans!F3</f>
        <v>2017</v>
      </c>
      <c r="G3" s="10">
        <f>bilans!G3</f>
        <v>2018</v>
      </c>
      <c r="H3" s="10">
        <f>bilans!H3</f>
        <v>2019</v>
      </c>
      <c r="I3" s="10">
        <f>bilans!I3</f>
        <v>2020</v>
      </c>
      <c r="J3" s="10">
        <f>bilans!J3</f>
        <v>2021</v>
      </c>
      <c r="K3" s="162">
        <f>bilans!K3</f>
        <v>2022</v>
      </c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</row>
    <row r="4" spans="1:252" s="66" customFormat="1" ht="24" customHeight="1" x14ac:dyDescent="0.3">
      <c r="A4" s="63" t="s">
        <v>65</v>
      </c>
      <c r="B4" s="64">
        <f>B5+B6+B7</f>
        <v>631.70000000000005</v>
      </c>
      <c r="C4" s="64">
        <f t="shared" ref="C4:K4" si="0">C5+C6+C7</f>
        <v>696.7</v>
      </c>
      <c r="D4" s="64">
        <f t="shared" si="0"/>
        <v>972.3</v>
      </c>
      <c r="E4" s="64">
        <f t="shared" si="0"/>
        <v>972.3</v>
      </c>
      <c r="F4" s="64">
        <f>F5+F6+F7</f>
        <v>1166.8599999999999</v>
      </c>
      <c r="G4" s="64">
        <f t="shared" si="0"/>
        <v>1402.0119999999999</v>
      </c>
      <c r="H4" s="64">
        <f t="shared" si="0"/>
        <v>1541.9232</v>
      </c>
      <c r="I4" s="64">
        <f t="shared" si="0"/>
        <v>1695.93552</v>
      </c>
      <c r="J4" s="64">
        <f t="shared" si="0"/>
        <v>1865.3490720000002</v>
      </c>
      <c r="K4" s="163">
        <f t="shared" si="0"/>
        <v>0</v>
      </c>
      <c r="L4" s="65"/>
      <c r="M4" s="65"/>
      <c r="N4" s="65"/>
      <c r="O4" s="65"/>
      <c r="P4" s="65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</row>
    <row r="5" spans="1:252" s="73" customFormat="1" ht="17.25" customHeight="1" x14ac:dyDescent="0.3">
      <c r="A5" s="69" t="s">
        <v>66</v>
      </c>
      <c r="B5" s="70">
        <v>512.20000000000005</v>
      </c>
      <c r="C5" s="71">
        <v>696.7</v>
      </c>
      <c r="D5" s="71">
        <v>972.3</v>
      </c>
      <c r="E5" s="71">
        <f>D5</f>
        <v>972.3</v>
      </c>
      <c r="F5" s="71">
        <f>E5*1.2</f>
        <v>1166.76</v>
      </c>
      <c r="G5" s="71">
        <f t="shared" ref="G5" si="1">F5*1.2</f>
        <v>1400.1119999999999</v>
      </c>
      <c r="H5" s="71">
        <f>G5*1.1</f>
        <v>1540.1232</v>
      </c>
      <c r="I5" s="71">
        <f t="shared" ref="I5:J5" si="2">H5*1.1</f>
        <v>1694.13552</v>
      </c>
      <c r="J5" s="71">
        <f t="shared" si="2"/>
        <v>1863.5490720000003</v>
      </c>
      <c r="K5" s="164">
        <v>0</v>
      </c>
      <c r="L5" s="72"/>
      <c r="M5" s="72"/>
      <c r="N5" s="72"/>
      <c r="O5" s="72"/>
      <c r="P5" s="72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</row>
    <row r="6" spans="1:252" s="73" customFormat="1" ht="17.25" customHeight="1" x14ac:dyDescent="0.3">
      <c r="A6" s="69" t="s">
        <v>67</v>
      </c>
      <c r="B6" s="70">
        <v>119.5</v>
      </c>
      <c r="C6" s="71">
        <v>0</v>
      </c>
      <c r="D6" s="71">
        <v>0</v>
      </c>
      <c r="E6" s="71">
        <v>0</v>
      </c>
      <c r="F6" s="71">
        <v>0</v>
      </c>
      <c r="G6" s="71">
        <v>0</v>
      </c>
      <c r="H6" s="71">
        <v>0</v>
      </c>
      <c r="I6" s="71">
        <v>0</v>
      </c>
      <c r="J6" s="71">
        <v>0</v>
      </c>
      <c r="K6" s="164">
        <v>0</v>
      </c>
      <c r="L6" s="72"/>
      <c r="M6" s="72"/>
      <c r="N6" s="72"/>
      <c r="O6" s="72"/>
      <c r="P6" s="72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</row>
    <row r="7" spans="1:252" s="73" customFormat="1" ht="17.25" customHeight="1" x14ac:dyDescent="0.3">
      <c r="A7" s="69" t="s">
        <v>68</v>
      </c>
      <c r="B7" s="70">
        <v>0</v>
      </c>
      <c r="C7" s="71">
        <v>0</v>
      </c>
      <c r="D7" s="71">
        <v>0</v>
      </c>
      <c r="E7" s="71">
        <v>0</v>
      </c>
      <c r="F7" s="71">
        <v>0.1</v>
      </c>
      <c r="G7" s="71">
        <v>1.9</v>
      </c>
      <c r="H7" s="71">
        <v>1.8</v>
      </c>
      <c r="I7" s="71">
        <v>1.8</v>
      </c>
      <c r="J7" s="71">
        <v>1.8</v>
      </c>
      <c r="K7" s="164">
        <v>0</v>
      </c>
      <c r="L7" s="72"/>
      <c r="M7" s="72"/>
      <c r="N7" s="72"/>
      <c r="O7" s="72"/>
      <c r="P7" s="72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</row>
    <row r="8" spans="1:252" s="66" customFormat="1" ht="17.25" customHeight="1" x14ac:dyDescent="0.3">
      <c r="A8" s="63" t="s">
        <v>69</v>
      </c>
      <c r="B8" s="64">
        <f>SUM(B9:B16)</f>
        <v>606.5</v>
      </c>
      <c r="C8" s="64">
        <f t="shared" ref="C8:K8" si="3">SUM(C9:C16)</f>
        <v>685</v>
      </c>
      <c r="D8" s="64">
        <f t="shared" si="3"/>
        <v>880.50000000000011</v>
      </c>
      <c r="E8" s="64">
        <f t="shared" si="3"/>
        <v>880.50000000000011</v>
      </c>
      <c r="F8" s="64">
        <f>SUM(F9:F16)</f>
        <v>1007.1349999999999</v>
      </c>
      <c r="G8" s="64">
        <f>SUM(G9:G16)</f>
        <v>1178.6157499999997</v>
      </c>
      <c r="H8" s="64">
        <f>SUM(H9:H16)</f>
        <v>1284.6301375</v>
      </c>
      <c r="I8" s="64">
        <f t="shared" si="3"/>
        <v>1403.0026043749997</v>
      </c>
      <c r="J8" s="64">
        <f t="shared" si="3"/>
        <v>1535.2137905937502</v>
      </c>
      <c r="K8" s="163">
        <f t="shared" si="3"/>
        <v>0</v>
      </c>
      <c r="L8" s="65"/>
      <c r="M8" s="65"/>
      <c r="N8" s="65"/>
      <c r="O8" s="65"/>
      <c r="P8" s="65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</row>
    <row r="9" spans="1:252" s="73" customFormat="1" ht="17.25" customHeight="1" x14ac:dyDescent="0.3">
      <c r="A9" s="75" t="s">
        <v>70</v>
      </c>
      <c r="B9" s="71">
        <v>50.4</v>
      </c>
      <c r="C9" s="71">
        <v>80.3</v>
      </c>
      <c r="D9" s="71">
        <v>97.7</v>
      </c>
      <c r="E9" s="71">
        <f>D9</f>
        <v>97.7</v>
      </c>
      <c r="F9" s="71">
        <f>73.7+0.5</f>
        <v>74.2</v>
      </c>
      <c r="G9" s="71">
        <f>73.7+5.7</f>
        <v>79.400000000000006</v>
      </c>
      <c r="H9" s="71">
        <f>70.2+5.7</f>
        <v>75.900000000000006</v>
      </c>
      <c r="I9" s="71">
        <f>68.2+5.7</f>
        <v>73.900000000000006</v>
      </c>
      <c r="J9" s="71">
        <f>68.2+5.7</f>
        <v>73.900000000000006</v>
      </c>
      <c r="K9" s="164">
        <v>0</v>
      </c>
      <c r="L9" s="72"/>
      <c r="M9" s="72"/>
      <c r="N9" s="72"/>
      <c r="O9" s="72"/>
      <c r="P9" s="72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</row>
    <row r="10" spans="1:252" s="73" customFormat="1" ht="17.25" customHeight="1" x14ac:dyDescent="0.3">
      <c r="A10" s="75" t="s">
        <v>71</v>
      </c>
      <c r="B10" s="71">
        <v>228.4</v>
      </c>
      <c r="C10" s="71">
        <v>328.1</v>
      </c>
      <c r="D10" s="71">
        <v>429</v>
      </c>
      <c r="E10" s="71">
        <f t="shared" ref="E10:E16" si="4">D10</f>
        <v>429</v>
      </c>
      <c r="F10" s="71">
        <f>514.8-0.6-0.2</f>
        <v>513.99999999999989</v>
      </c>
      <c r="G10" s="71">
        <f>617.8-3.8-12.8</f>
        <v>601.20000000000005</v>
      </c>
      <c r="H10" s="71">
        <f>679.5-3.8-12.6</f>
        <v>663.1</v>
      </c>
      <c r="I10" s="71">
        <f>747.5-3.8-12.5</f>
        <v>731.2</v>
      </c>
      <c r="J10" s="71">
        <f>822.2-3.8-12.4</f>
        <v>806.00000000000011</v>
      </c>
      <c r="K10" s="164">
        <v>0</v>
      </c>
      <c r="L10" s="72"/>
      <c r="M10" s="72"/>
      <c r="N10" s="72"/>
      <c r="O10" s="72"/>
      <c r="P10" s="72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</row>
    <row r="11" spans="1:252" s="73" customFormat="1" ht="17.25" customHeight="1" x14ac:dyDescent="0.3">
      <c r="A11" s="75" t="s">
        <v>72</v>
      </c>
      <c r="B11" s="71">
        <v>120.3</v>
      </c>
      <c r="C11" s="71">
        <v>79.599999999999994</v>
      </c>
      <c r="D11" s="71">
        <v>125</v>
      </c>
      <c r="E11" s="71">
        <f t="shared" si="4"/>
        <v>125</v>
      </c>
      <c r="F11" s="71">
        <v>150</v>
      </c>
      <c r="G11" s="71">
        <f>180+1.2</f>
        <v>181.2</v>
      </c>
      <c r="H11" s="71">
        <f>198+1.2</f>
        <v>199.2</v>
      </c>
      <c r="I11" s="71">
        <f>217.8+1.2</f>
        <v>219</v>
      </c>
      <c r="J11" s="71">
        <f>239.6+1.2</f>
        <v>240.79999999999998</v>
      </c>
      <c r="K11" s="164">
        <v>0</v>
      </c>
      <c r="L11" s="72"/>
      <c r="M11" s="72"/>
      <c r="N11" s="72"/>
      <c r="O11" s="72"/>
      <c r="P11" s="72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</row>
    <row r="12" spans="1:252" s="73" customFormat="1" ht="17.25" customHeight="1" x14ac:dyDescent="0.3">
      <c r="A12" s="75" t="s">
        <v>73</v>
      </c>
      <c r="B12" s="71">
        <v>37</v>
      </c>
      <c r="C12" s="71">
        <v>40.6</v>
      </c>
      <c r="D12" s="71">
        <v>37.5</v>
      </c>
      <c r="E12" s="71">
        <f t="shared" si="4"/>
        <v>37.5</v>
      </c>
      <c r="F12" s="71">
        <f>E12*1.05</f>
        <v>39.375</v>
      </c>
      <c r="G12" s="71">
        <f t="shared" ref="G12:J12" si="5">F12*1.05</f>
        <v>41.34375</v>
      </c>
      <c r="H12" s="71">
        <f t="shared" si="5"/>
        <v>43.410937500000003</v>
      </c>
      <c r="I12" s="71">
        <f t="shared" si="5"/>
        <v>45.581484375000002</v>
      </c>
      <c r="J12" s="71">
        <f t="shared" si="5"/>
        <v>47.860558593750007</v>
      </c>
      <c r="K12" s="164">
        <v>0</v>
      </c>
      <c r="L12" s="72"/>
      <c r="M12" s="72"/>
      <c r="N12" s="72"/>
      <c r="O12" s="72"/>
      <c r="P12" s="72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</row>
    <row r="13" spans="1:252" s="73" customFormat="1" ht="17.25" customHeight="1" x14ac:dyDescent="0.3">
      <c r="A13" s="75" t="s">
        <v>74</v>
      </c>
      <c r="B13" s="71">
        <v>125.5</v>
      </c>
      <c r="C13" s="71">
        <v>118.9</v>
      </c>
      <c r="D13" s="71">
        <v>149</v>
      </c>
      <c r="E13" s="71">
        <f t="shared" si="4"/>
        <v>149</v>
      </c>
      <c r="F13" s="71">
        <f t="shared" ref="F13:G16" si="6">E13*1.2</f>
        <v>178.79999999999998</v>
      </c>
      <c r="G13" s="71">
        <f t="shared" si="6"/>
        <v>214.55999999999997</v>
      </c>
      <c r="H13" s="71">
        <f>G13*1.1</f>
        <v>236.01599999999999</v>
      </c>
      <c r="I13" s="71">
        <f t="shared" ref="I13:J13" si="7">H13*1.1</f>
        <v>259.61760000000004</v>
      </c>
      <c r="J13" s="71">
        <f t="shared" si="7"/>
        <v>285.57936000000007</v>
      </c>
      <c r="K13" s="164">
        <v>0</v>
      </c>
      <c r="L13" s="72"/>
      <c r="M13" s="72"/>
      <c r="N13" s="72"/>
      <c r="O13" s="72"/>
      <c r="P13" s="72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</row>
    <row r="14" spans="1:252" s="73" customFormat="1" ht="17.25" customHeight="1" x14ac:dyDescent="0.3">
      <c r="A14" s="75" t="s">
        <v>75</v>
      </c>
      <c r="B14" s="71">
        <v>15.8</v>
      </c>
      <c r="C14" s="71">
        <v>22.7</v>
      </c>
      <c r="D14" s="71">
        <v>31.6</v>
      </c>
      <c r="E14" s="71">
        <f t="shared" si="4"/>
        <v>31.6</v>
      </c>
      <c r="F14" s="71">
        <f t="shared" si="6"/>
        <v>37.92</v>
      </c>
      <c r="G14" s="71">
        <f t="shared" si="6"/>
        <v>45.503999999999998</v>
      </c>
      <c r="H14" s="71">
        <f t="shared" ref="H14:J16" si="8">G14*1.1</f>
        <v>50.054400000000001</v>
      </c>
      <c r="I14" s="71">
        <f t="shared" si="8"/>
        <v>55.059840000000008</v>
      </c>
      <c r="J14" s="71">
        <f t="shared" si="8"/>
        <v>60.565824000000013</v>
      </c>
      <c r="K14" s="164">
        <v>0</v>
      </c>
      <c r="L14" s="72"/>
      <c r="M14" s="72"/>
      <c r="N14" s="72"/>
      <c r="O14" s="72"/>
      <c r="P14" s="72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</row>
    <row r="15" spans="1:252" s="73" customFormat="1" ht="17.25" customHeight="1" x14ac:dyDescent="0.3">
      <c r="A15" s="75" t="s">
        <v>76</v>
      </c>
      <c r="B15" s="71">
        <v>19</v>
      </c>
      <c r="C15" s="71">
        <v>14.8</v>
      </c>
      <c r="D15" s="71">
        <v>10.7</v>
      </c>
      <c r="E15" s="71">
        <f t="shared" si="4"/>
        <v>10.7</v>
      </c>
      <c r="F15" s="71">
        <f t="shared" si="6"/>
        <v>12.839999999999998</v>
      </c>
      <c r="G15" s="71">
        <f t="shared" si="6"/>
        <v>15.407999999999998</v>
      </c>
      <c r="H15" s="71">
        <f t="shared" si="8"/>
        <v>16.948799999999999</v>
      </c>
      <c r="I15" s="71">
        <f t="shared" si="8"/>
        <v>18.64368</v>
      </c>
      <c r="J15" s="71">
        <f t="shared" si="8"/>
        <v>20.508048000000002</v>
      </c>
      <c r="K15" s="164">
        <v>0</v>
      </c>
      <c r="L15" s="72"/>
      <c r="M15" s="72"/>
      <c r="N15" s="72"/>
      <c r="O15" s="72"/>
      <c r="P15" s="72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</row>
    <row r="16" spans="1:252" s="73" customFormat="1" ht="17.25" customHeight="1" x14ac:dyDescent="0.3">
      <c r="A16" s="75" t="s">
        <v>77</v>
      </c>
      <c r="B16" s="71">
        <v>10.1</v>
      </c>
      <c r="C16" s="71">
        <v>0</v>
      </c>
      <c r="D16" s="71">
        <v>0</v>
      </c>
      <c r="E16" s="71">
        <f t="shared" si="4"/>
        <v>0</v>
      </c>
      <c r="F16" s="71">
        <f t="shared" si="6"/>
        <v>0</v>
      </c>
      <c r="G16" s="71">
        <f t="shared" si="6"/>
        <v>0</v>
      </c>
      <c r="H16" s="71">
        <f t="shared" si="8"/>
        <v>0</v>
      </c>
      <c r="I16" s="71">
        <f t="shared" si="8"/>
        <v>0</v>
      </c>
      <c r="J16" s="71">
        <f t="shared" si="8"/>
        <v>0</v>
      </c>
      <c r="K16" s="164">
        <v>0</v>
      </c>
      <c r="L16" s="72"/>
      <c r="M16" s="72"/>
      <c r="N16" s="72"/>
      <c r="O16" s="72"/>
      <c r="P16" s="72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</row>
    <row r="17" spans="1:252" s="80" customFormat="1" ht="17.25" customHeight="1" x14ac:dyDescent="0.3">
      <c r="A17" s="76" t="s">
        <v>78</v>
      </c>
      <c r="B17" s="77">
        <f t="shared" ref="B17:K17" si="9">B4-B8</f>
        <v>25.200000000000045</v>
      </c>
      <c r="C17" s="77">
        <f t="shared" si="9"/>
        <v>11.700000000000045</v>
      </c>
      <c r="D17" s="77">
        <f t="shared" si="9"/>
        <v>91.799999999999841</v>
      </c>
      <c r="E17" s="77">
        <f t="shared" si="9"/>
        <v>91.799999999999841</v>
      </c>
      <c r="F17" s="77">
        <f>F4-F8</f>
        <v>159.72500000000002</v>
      </c>
      <c r="G17" s="77">
        <f t="shared" si="9"/>
        <v>223.39625000000024</v>
      </c>
      <c r="H17" s="77">
        <f t="shared" si="9"/>
        <v>257.29306249999991</v>
      </c>
      <c r="I17" s="77">
        <f t="shared" si="9"/>
        <v>292.93291562500031</v>
      </c>
      <c r="J17" s="77">
        <f t="shared" si="9"/>
        <v>330.13528140624999</v>
      </c>
      <c r="K17" s="165">
        <f t="shared" si="9"/>
        <v>0</v>
      </c>
      <c r="L17" s="79"/>
      <c r="M17" s="79"/>
      <c r="N17" s="79"/>
      <c r="O17" s="79"/>
      <c r="P17" s="79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</row>
    <row r="18" spans="1:252" s="66" customFormat="1" ht="17.25" customHeight="1" x14ac:dyDescent="0.3">
      <c r="A18" s="83" t="s">
        <v>79</v>
      </c>
      <c r="B18" s="84">
        <f>B19+B20</f>
        <v>1.4</v>
      </c>
      <c r="C18" s="84">
        <f t="shared" ref="C18:K18" si="10">C19+C20</f>
        <v>5</v>
      </c>
      <c r="D18" s="84">
        <f t="shared" si="10"/>
        <v>7.9</v>
      </c>
      <c r="E18" s="84">
        <f t="shared" si="10"/>
        <v>7.9</v>
      </c>
      <c r="F18" s="84">
        <f t="shared" si="10"/>
        <v>0.3</v>
      </c>
      <c r="G18" s="84">
        <f t="shared" si="10"/>
        <v>3.7</v>
      </c>
      <c r="H18" s="84">
        <f t="shared" si="10"/>
        <v>3.7</v>
      </c>
      <c r="I18" s="84">
        <f t="shared" si="10"/>
        <v>3.7</v>
      </c>
      <c r="J18" s="84">
        <f t="shared" si="10"/>
        <v>3.7</v>
      </c>
      <c r="K18" s="163">
        <f t="shared" si="10"/>
        <v>0</v>
      </c>
      <c r="L18" s="65"/>
      <c r="M18" s="65"/>
      <c r="N18" s="65"/>
      <c r="O18" s="65"/>
      <c r="P18" s="65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</row>
    <row r="19" spans="1:252" s="73" customFormat="1" ht="17.25" customHeight="1" x14ac:dyDescent="0.3">
      <c r="A19" s="85" t="s">
        <v>80</v>
      </c>
      <c r="B19" s="71">
        <v>0</v>
      </c>
      <c r="C19" s="71">
        <v>0</v>
      </c>
      <c r="D19" s="71">
        <v>6.4</v>
      </c>
      <c r="E19" s="71">
        <f>D19</f>
        <v>6.4</v>
      </c>
      <c r="F19" s="71">
        <v>0.3</v>
      </c>
      <c r="G19" s="71">
        <v>3.7</v>
      </c>
      <c r="H19" s="71">
        <v>3.7</v>
      </c>
      <c r="I19" s="71">
        <v>3.7</v>
      </c>
      <c r="J19" s="71">
        <v>3.7</v>
      </c>
      <c r="K19" s="166">
        <v>0</v>
      </c>
      <c r="L19" s="72"/>
      <c r="M19" s="72"/>
      <c r="N19" s="72"/>
      <c r="O19" s="72"/>
      <c r="P19" s="72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</row>
    <row r="20" spans="1:252" s="73" customFormat="1" ht="17.25" customHeight="1" x14ac:dyDescent="0.3">
      <c r="A20" s="86" t="s">
        <v>81</v>
      </c>
      <c r="B20" s="71">
        <v>1.4</v>
      </c>
      <c r="C20" s="71">
        <v>5</v>
      </c>
      <c r="D20" s="71">
        <v>1.5</v>
      </c>
      <c r="E20" s="71">
        <f>D20</f>
        <v>1.5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164">
        <v>0</v>
      </c>
      <c r="L20" s="72"/>
      <c r="M20" s="72"/>
      <c r="N20" s="72"/>
      <c r="O20" s="72"/>
      <c r="P20" s="72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</row>
    <row r="21" spans="1:252" s="66" customFormat="1" ht="17.25" customHeight="1" x14ac:dyDescent="0.3">
      <c r="A21" s="83" t="s">
        <v>82</v>
      </c>
      <c r="B21" s="71">
        <v>0.2</v>
      </c>
      <c r="C21" s="71">
        <v>2.5</v>
      </c>
      <c r="D21" s="71">
        <v>0</v>
      </c>
      <c r="E21" s="71">
        <f>D21</f>
        <v>0</v>
      </c>
      <c r="F21" s="71">
        <f>E21*0.9</f>
        <v>0</v>
      </c>
      <c r="G21" s="71">
        <f t="shared" ref="G21:J21" si="11">F21*0.9</f>
        <v>0</v>
      </c>
      <c r="H21" s="71">
        <f t="shared" si="11"/>
        <v>0</v>
      </c>
      <c r="I21" s="71">
        <f t="shared" si="11"/>
        <v>0</v>
      </c>
      <c r="J21" s="71">
        <f t="shared" si="11"/>
        <v>0</v>
      </c>
      <c r="K21" s="164">
        <v>0</v>
      </c>
      <c r="L21" s="65"/>
      <c r="M21" s="65"/>
      <c r="N21" s="65"/>
      <c r="O21" s="65"/>
      <c r="P21" s="65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</row>
    <row r="22" spans="1:252" s="80" customFormat="1" ht="17.25" customHeight="1" x14ac:dyDescent="0.3">
      <c r="A22" s="76" t="s">
        <v>83</v>
      </c>
      <c r="B22" s="77">
        <f>B17+B18-B21</f>
        <v>26.400000000000045</v>
      </c>
      <c r="C22" s="77">
        <f t="shared" ref="C22:K22" si="12">C17+C18-C21</f>
        <v>14.200000000000045</v>
      </c>
      <c r="D22" s="77">
        <f t="shared" si="12"/>
        <v>99.699999999999847</v>
      </c>
      <c r="E22" s="77">
        <f>E17+E18-E21</f>
        <v>99.699999999999847</v>
      </c>
      <c r="F22" s="77">
        <f>F17+F18-F21</f>
        <v>160.02500000000003</v>
      </c>
      <c r="G22" s="77">
        <f>G17+G18-G21</f>
        <v>227.09625000000023</v>
      </c>
      <c r="H22" s="77">
        <f t="shared" si="12"/>
        <v>260.99306249999989</v>
      </c>
      <c r="I22" s="77">
        <f t="shared" si="12"/>
        <v>296.63291562500029</v>
      </c>
      <c r="J22" s="77">
        <f>J17+J18-J21</f>
        <v>333.83528140624998</v>
      </c>
      <c r="K22" s="165">
        <f t="shared" si="12"/>
        <v>0</v>
      </c>
      <c r="L22" s="79"/>
      <c r="M22" s="79"/>
      <c r="N22" s="79"/>
      <c r="O22" s="79"/>
      <c r="P22" s="79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</row>
    <row r="23" spans="1:252" s="66" customFormat="1" ht="17.25" customHeight="1" x14ac:dyDescent="0.3">
      <c r="A23" s="83" t="s">
        <v>84</v>
      </c>
      <c r="B23" s="71">
        <v>0.2</v>
      </c>
      <c r="C23" s="71">
        <v>0.7</v>
      </c>
      <c r="D23" s="71">
        <v>0</v>
      </c>
      <c r="E23" s="71">
        <f>D23</f>
        <v>0</v>
      </c>
      <c r="F23" s="71">
        <f>E23*1.05</f>
        <v>0</v>
      </c>
      <c r="G23" s="71">
        <f t="shared" ref="G23:J23" si="13">F23*1.05</f>
        <v>0</v>
      </c>
      <c r="H23" s="71">
        <f t="shared" si="13"/>
        <v>0</v>
      </c>
      <c r="I23" s="71">
        <f t="shared" si="13"/>
        <v>0</v>
      </c>
      <c r="J23" s="71">
        <f t="shared" si="13"/>
        <v>0</v>
      </c>
      <c r="K23" s="164">
        <v>0</v>
      </c>
      <c r="L23" s="65"/>
      <c r="M23" s="65"/>
      <c r="N23" s="65"/>
      <c r="O23" s="65"/>
      <c r="P23" s="65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</row>
    <row r="24" spans="1:252" s="66" customFormat="1" ht="17.25" customHeight="1" x14ac:dyDescent="0.3">
      <c r="A24" s="83" t="s">
        <v>85</v>
      </c>
      <c r="B24" s="71">
        <v>12.1</v>
      </c>
      <c r="C24" s="71">
        <v>14</v>
      </c>
      <c r="D24" s="71">
        <v>72.099999999999994</v>
      </c>
      <c r="E24" s="71">
        <f t="shared" ref="E24:E25" si="14">D24</f>
        <v>72.099999999999994</v>
      </c>
      <c r="F24" s="71">
        <f>E24*0.95</f>
        <v>68.49499999999999</v>
      </c>
      <c r="G24" s="71">
        <f t="shared" ref="G24:J24" si="15">F24*0.95</f>
        <v>65.070249999999987</v>
      </c>
      <c r="H24" s="71">
        <f t="shared" si="15"/>
        <v>61.816737499999988</v>
      </c>
      <c r="I24" s="71">
        <f t="shared" si="15"/>
        <v>58.725900624999987</v>
      </c>
      <c r="J24" s="71">
        <f t="shared" si="15"/>
        <v>55.789605593749982</v>
      </c>
      <c r="K24" s="164">
        <v>0</v>
      </c>
      <c r="L24" s="65"/>
      <c r="M24" s="65"/>
      <c r="N24" s="65"/>
      <c r="O24" s="65"/>
      <c r="P24" s="65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</row>
    <row r="25" spans="1:252" s="89" customFormat="1" ht="18" customHeight="1" x14ac:dyDescent="0.3">
      <c r="A25" s="87" t="s">
        <v>86</v>
      </c>
      <c r="B25" s="71">
        <v>12.1</v>
      </c>
      <c r="C25" s="71">
        <v>13.7</v>
      </c>
      <c r="D25" s="71">
        <v>70.599999999999994</v>
      </c>
      <c r="E25" s="71">
        <f t="shared" si="14"/>
        <v>70.599999999999994</v>
      </c>
      <c r="F25" s="71">
        <f>E25*0.95</f>
        <v>67.069999999999993</v>
      </c>
      <c r="G25" s="71">
        <f t="shared" ref="G25:J25" si="16">F25*0.95</f>
        <v>63.716499999999989</v>
      </c>
      <c r="H25" s="71">
        <f t="shared" si="16"/>
        <v>60.530674999999988</v>
      </c>
      <c r="I25" s="71">
        <f t="shared" si="16"/>
        <v>57.504141249999989</v>
      </c>
      <c r="J25" s="71">
        <f t="shared" si="16"/>
        <v>54.628934187499986</v>
      </c>
      <c r="K25" s="164">
        <v>0</v>
      </c>
      <c r="L25" s="88"/>
      <c r="M25" s="88"/>
      <c r="N25" s="88"/>
      <c r="O25" s="88"/>
      <c r="P25" s="88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</row>
    <row r="26" spans="1:252" s="66" customFormat="1" ht="46.5" customHeight="1" x14ac:dyDescent="0.3">
      <c r="A26" s="83" t="s">
        <v>87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164">
        <v>0</v>
      </c>
      <c r="L26" s="65"/>
      <c r="M26" s="65"/>
      <c r="N26" s="65"/>
      <c r="O26" s="65"/>
      <c r="P26" s="65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</row>
    <row r="27" spans="1:252" s="80" customFormat="1" ht="17.25" customHeight="1" x14ac:dyDescent="0.3">
      <c r="A27" s="76" t="s">
        <v>88</v>
      </c>
      <c r="B27" s="77">
        <f>B22+B23-B24+B26</f>
        <v>14.500000000000044</v>
      </c>
      <c r="C27" s="77">
        <f t="shared" ref="C27:K27" si="17">C22+C23-C24+C26</f>
        <v>0.90000000000004476</v>
      </c>
      <c r="D27" s="77">
        <f t="shared" si="17"/>
        <v>27.599999999999852</v>
      </c>
      <c r="E27" s="77">
        <f t="shared" si="17"/>
        <v>27.599999999999852</v>
      </c>
      <c r="F27" s="77">
        <f>F22+F23-F24+F26</f>
        <v>91.530000000000044</v>
      </c>
      <c r="G27" s="77">
        <f t="shared" si="17"/>
        <v>162.02600000000024</v>
      </c>
      <c r="H27" s="77">
        <f t="shared" si="17"/>
        <v>199.17632499999991</v>
      </c>
      <c r="I27" s="77">
        <f>I22+I23-I24+I26</f>
        <v>237.90701500000031</v>
      </c>
      <c r="J27" s="77">
        <f t="shared" si="17"/>
        <v>278.04567581250001</v>
      </c>
      <c r="K27" s="165">
        <f t="shared" si="17"/>
        <v>0</v>
      </c>
      <c r="L27" s="79"/>
      <c r="M27" s="79"/>
      <c r="N27" s="79"/>
      <c r="O27" s="79"/>
      <c r="P27" s="79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</row>
    <row r="28" spans="1:252" s="93" customFormat="1" ht="17.25" customHeight="1" x14ac:dyDescent="0.3">
      <c r="A28" s="83" t="s">
        <v>89</v>
      </c>
      <c r="B28" s="71">
        <v>13</v>
      </c>
      <c r="C28" s="71">
        <v>4</v>
      </c>
      <c r="D28" s="71">
        <v>6.4</v>
      </c>
      <c r="E28" s="71">
        <f>D28</f>
        <v>6.4</v>
      </c>
      <c r="F28" s="91">
        <f>INT(F27*0.19)</f>
        <v>17</v>
      </c>
      <c r="G28" s="91">
        <f t="shared" ref="G28:K28" si="18">INT(G27*0.19)</f>
        <v>30</v>
      </c>
      <c r="H28" s="91">
        <f t="shared" si="18"/>
        <v>37</v>
      </c>
      <c r="I28" s="91">
        <f>INT(I27*0.19)</f>
        <v>45</v>
      </c>
      <c r="J28" s="91">
        <f t="shared" si="18"/>
        <v>52</v>
      </c>
      <c r="K28" s="167">
        <f t="shared" si="18"/>
        <v>0</v>
      </c>
      <c r="L28" s="92"/>
      <c r="M28" s="92"/>
      <c r="N28" s="92"/>
      <c r="O28" s="92"/>
      <c r="P28" s="92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</row>
    <row r="29" spans="1:252" s="93" customFormat="1" ht="17.25" customHeight="1" x14ac:dyDescent="0.3">
      <c r="A29" s="83" t="s">
        <v>90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164">
        <v>0</v>
      </c>
      <c r="L29" s="92"/>
      <c r="M29" s="92"/>
      <c r="N29" s="92"/>
      <c r="O29" s="92"/>
      <c r="P29" s="92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</row>
    <row r="30" spans="1:252" s="95" customFormat="1" ht="17.25" customHeight="1" x14ac:dyDescent="0.3">
      <c r="A30" s="76" t="s">
        <v>91</v>
      </c>
      <c r="B30" s="77">
        <f>B27-B28-B29</f>
        <v>1.5000000000000444</v>
      </c>
      <c r="C30" s="77">
        <f t="shared" ref="C30:K30" si="19">C27-C28-C29</f>
        <v>-3.0999999999999552</v>
      </c>
      <c r="D30" s="77">
        <f t="shared" si="19"/>
        <v>21.199999999999854</v>
      </c>
      <c r="E30" s="77">
        <f t="shared" si="19"/>
        <v>21.199999999999854</v>
      </c>
      <c r="F30" s="77">
        <f>F27-F28-F29</f>
        <v>74.530000000000044</v>
      </c>
      <c r="G30" s="77">
        <f>G27-G28-G29</f>
        <v>132.02600000000024</v>
      </c>
      <c r="H30" s="77">
        <f t="shared" si="19"/>
        <v>162.17632499999991</v>
      </c>
      <c r="I30" s="77">
        <f>I27-I28-I29</f>
        <v>192.90701500000031</v>
      </c>
      <c r="J30" s="77">
        <f t="shared" si="19"/>
        <v>226.04567581250001</v>
      </c>
      <c r="K30" s="165">
        <f t="shared" si="19"/>
        <v>0</v>
      </c>
      <c r="L30" s="94"/>
      <c r="M30" s="94"/>
      <c r="N30" s="94"/>
      <c r="O30" s="94"/>
      <c r="P30" s="94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</row>
    <row r="31" spans="1:252" s="158" customFormat="1" ht="44.25" customHeight="1" x14ac:dyDescent="0.3">
      <c r="A31" s="182" t="s">
        <v>174</v>
      </c>
      <c r="B31" s="182"/>
      <c r="C31" s="183"/>
      <c r="D31" s="184"/>
      <c r="E31" s="183"/>
      <c r="F31" s="183"/>
      <c r="G31" s="183"/>
      <c r="H31" s="183"/>
      <c r="I31" s="183"/>
      <c r="J31" s="183"/>
      <c r="K31" s="185"/>
      <c r="L31" s="157"/>
      <c r="M31" s="157"/>
      <c r="N31" s="157"/>
      <c r="O31" s="157"/>
      <c r="P31" s="157"/>
      <c r="HF31" s="159"/>
      <c r="HG31" s="159"/>
      <c r="HH31" s="159"/>
      <c r="HI31" s="159"/>
      <c r="HJ31" s="159"/>
      <c r="HK31" s="159"/>
      <c r="HL31" s="159"/>
      <c r="HM31" s="159"/>
      <c r="HN31" s="159"/>
      <c r="HO31" s="159"/>
      <c r="HP31" s="159"/>
      <c r="HQ31" s="159"/>
      <c r="HR31" s="159"/>
      <c r="HS31" s="159"/>
      <c r="HT31" s="160"/>
      <c r="HU31" s="160"/>
      <c r="HV31" s="160"/>
      <c r="HW31" s="160"/>
      <c r="HX31" s="160"/>
      <c r="HY31" s="160"/>
      <c r="HZ31" s="160"/>
      <c r="IA31" s="160"/>
      <c r="IB31" s="160"/>
      <c r="IC31" s="160"/>
      <c r="ID31" s="160"/>
      <c r="IE31" s="160"/>
      <c r="IF31" s="160"/>
      <c r="IG31" s="160"/>
      <c r="IH31" s="160"/>
      <c r="II31" s="160"/>
      <c r="IJ31" s="160"/>
      <c r="IK31" s="160"/>
      <c r="IL31" s="160"/>
      <c r="IM31" s="160"/>
      <c r="IN31" s="160"/>
      <c r="IO31" s="160"/>
      <c r="IP31" s="160"/>
      <c r="IQ31" s="160"/>
      <c r="IR31" s="160"/>
    </row>
    <row r="32" spans="1:252" s="158" customFormat="1" ht="19.5" customHeight="1" x14ac:dyDescent="0.3">
      <c r="A32" s="186" t="s">
        <v>173</v>
      </c>
      <c r="B32" s="182"/>
      <c r="C32" s="183"/>
      <c r="D32" s="184"/>
      <c r="E32" s="183"/>
      <c r="F32" s="183"/>
      <c r="G32" s="183"/>
      <c r="H32" s="183"/>
      <c r="I32" s="183"/>
      <c r="J32" s="183"/>
      <c r="K32" s="185"/>
      <c r="L32" s="157"/>
      <c r="M32" s="157"/>
      <c r="N32" s="157"/>
      <c r="O32" s="157"/>
      <c r="P32" s="157"/>
      <c r="HF32" s="159"/>
      <c r="HG32" s="159"/>
      <c r="HH32" s="159"/>
      <c r="HI32" s="159"/>
      <c r="HJ32" s="159"/>
      <c r="HK32" s="159"/>
      <c r="HL32" s="159"/>
      <c r="HM32" s="159"/>
      <c r="HN32" s="159"/>
      <c r="HO32" s="159"/>
      <c r="HP32" s="159"/>
      <c r="HQ32" s="159"/>
      <c r="HR32" s="159"/>
      <c r="HS32" s="159"/>
      <c r="HT32" s="160"/>
      <c r="HU32" s="160"/>
      <c r="HV32" s="160"/>
      <c r="HW32" s="160"/>
      <c r="HX32" s="160"/>
      <c r="HY32" s="160"/>
      <c r="HZ32" s="160"/>
      <c r="IA32" s="160"/>
      <c r="IB32" s="160"/>
      <c r="IC32" s="160"/>
      <c r="ID32" s="160"/>
      <c r="IE32" s="160"/>
      <c r="IF32" s="160"/>
      <c r="IG32" s="160"/>
      <c r="IH32" s="160"/>
      <c r="II32" s="160"/>
      <c r="IJ32" s="160"/>
      <c r="IK32" s="160"/>
      <c r="IL32" s="160"/>
      <c r="IM32" s="160"/>
      <c r="IN32" s="160"/>
      <c r="IO32" s="160"/>
      <c r="IP32" s="160"/>
      <c r="IQ32" s="160"/>
      <c r="IR32" s="160"/>
    </row>
    <row r="33" spans="1:11" x14ac:dyDescent="0.3">
      <c r="A33" s="52" t="s">
        <v>169</v>
      </c>
      <c r="B33" s="52"/>
      <c r="J33" s="154"/>
      <c r="K33" s="154"/>
    </row>
  </sheetData>
  <mergeCells count="1">
    <mergeCell ref="A2:A3"/>
  </mergeCells>
  <printOptions verticalCentered="1"/>
  <pageMargins left="0.31496062992125984" right="0.31496062992125984" top="0.59055118110236227" bottom="0.59055118110236227" header="0.51181102362204722" footer="0.51181102362204722"/>
  <pageSetup paperSize="9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54"/>
  <sheetViews>
    <sheetView view="pageBreakPreview" zoomScale="80" zoomScaleNormal="80" zoomScaleSheetLayoutView="80" zoomScalePage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11" sqref="I11"/>
    </sheetView>
  </sheetViews>
  <sheetFormatPr defaultColWidth="8.77734375" defaultRowHeight="13.2" x14ac:dyDescent="0.3"/>
  <cols>
    <col min="1" max="1" width="65.44140625" style="96" customWidth="1"/>
    <col min="2" max="2" width="9.77734375" style="58" customWidth="1"/>
    <col min="3" max="4" width="11.44140625" style="58" bestFit="1" customWidth="1"/>
    <col min="5" max="5" width="12.44140625" style="58" customWidth="1"/>
    <col min="6" max="8" width="9.77734375" style="58" customWidth="1"/>
    <col min="9" max="9" width="9.77734375" style="154" customWidth="1"/>
    <col min="10" max="10" width="9.77734375" style="58" customWidth="1"/>
    <col min="11" max="13" width="8.77734375" style="58" customWidth="1"/>
    <col min="14" max="210" width="8.77734375" style="59" customWidth="1"/>
    <col min="211" max="234" width="8.77734375" style="60" customWidth="1"/>
    <col min="235" max="16384" width="8.77734375" style="60"/>
  </cols>
  <sheetData>
    <row r="1" spans="1:250" ht="47.25" customHeight="1" x14ac:dyDescent="0.3">
      <c r="A1" s="97" t="s">
        <v>92</v>
      </c>
      <c r="J1" s="154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</row>
    <row r="2" spans="1:250" s="8" customFormat="1" ht="29.25" customHeight="1" x14ac:dyDescent="0.3">
      <c r="A2" s="198" t="s">
        <v>1</v>
      </c>
      <c r="B2" s="61" t="s">
        <v>93</v>
      </c>
      <c r="C2" s="61" t="s">
        <v>117</v>
      </c>
      <c r="D2" s="61" t="s">
        <v>58</v>
      </c>
      <c r="E2" s="61" t="s">
        <v>59</v>
      </c>
      <c r="F2" s="61" t="s">
        <v>60</v>
      </c>
      <c r="G2" s="61" t="s">
        <v>61</v>
      </c>
      <c r="H2" s="61" t="s">
        <v>62</v>
      </c>
      <c r="I2" s="168" t="s">
        <v>63</v>
      </c>
      <c r="J2" s="62" t="s">
        <v>64</v>
      </c>
    </row>
    <row r="3" spans="1:250" s="12" customFormat="1" ht="11.25" customHeight="1" x14ac:dyDescent="0.3">
      <c r="A3" s="199"/>
      <c r="B3" s="10">
        <f>bilans!C3</f>
        <v>2015</v>
      </c>
      <c r="C3" s="10" t="str">
        <f>bilans!D3</f>
        <v>12.2016</v>
      </c>
      <c r="D3" s="10">
        <f>bilans!E3</f>
        <v>2016</v>
      </c>
      <c r="E3" s="10">
        <f>bilans!F3</f>
        <v>2017</v>
      </c>
      <c r="F3" s="10">
        <f>bilans!G3</f>
        <v>2018</v>
      </c>
      <c r="G3" s="10">
        <f>bilans!H3</f>
        <v>2019</v>
      </c>
      <c r="H3" s="10">
        <f>bilans!I3</f>
        <v>2020</v>
      </c>
      <c r="I3" s="169">
        <f>bilans!J3</f>
        <v>2021</v>
      </c>
      <c r="J3" s="11">
        <f>bilans!K3</f>
        <v>2022</v>
      </c>
    </row>
    <row r="4" spans="1:250" s="66" customFormat="1" ht="27.75" customHeight="1" x14ac:dyDescent="0.3">
      <c r="A4" s="98" t="s">
        <v>94</v>
      </c>
      <c r="B4" s="99">
        <f>B5+B6+B7+B8+B9+B10</f>
        <v>48.100000000000044</v>
      </c>
      <c r="C4" s="99">
        <f t="shared" ref="C4:J4" si="0">C5+C6+C7+C8+C9+C10</f>
        <v>57.50000000000005</v>
      </c>
      <c r="D4" s="99">
        <f t="shared" si="0"/>
        <v>57.50000000000005</v>
      </c>
      <c r="E4" s="99">
        <f t="shared" si="0"/>
        <v>154.76500000000004</v>
      </c>
      <c r="F4" s="99">
        <f t="shared" si="0"/>
        <v>211.14550000000025</v>
      </c>
      <c r="G4" s="99">
        <f t="shared" si="0"/>
        <v>289.89691499999992</v>
      </c>
      <c r="H4" s="99">
        <f t="shared" si="0"/>
        <v>260.97626770000028</v>
      </c>
      <c r="I4" s="170">
        <f t="shared" si="0"/>
        <v>285.36800609350001</v>
      </c>
      <c r="J4" s="78">
        <f t="shared" si="0"/>
        <v>0</v>
      </c>
    </row>
    <row r="5" spans="1:250" s="73" customFormat="1" ht="26.4" x14ac:dyDescent="0.3">
      <c r="A5" s="100" t="s">
        <v>95</v>
      </c>
      <c r="B5" s="101">
        <f>rzis!C30</f>
        <v>-3.0999999999999552</v>
      </c>
      <c r="C5" s="101">
        <f>rzis!C30</f>
        <v>-3.0999999999999552</v>
      </c>
      <c r="D5" s="101">
        <f>C5</f>
        <v>-3.0999999999999552</v>
      </c>
      <c r="E5" s="101">
        <f>rzis!F30</f>
        <v>74.530000000000044</v>
      </c>
      <c r="F5" s="101">
        <f>rzis!G30</f>
        <v>132.02600000000024</v>
      </c>
      <c r="G5" s="101">
        <f>rzis!H30</f>
        <v>162.17632499999991</v>
      </c>
      <c r="H5" s="101">
        <f>rzis!I30</f>
        <v>192.90701500000031</v>
      </c>
      <c r="I5" s="101">
        <f>rzis!J30</f>
        <v>226.04567581250001</v>
      </c>
      <c r="J5" s="102">
        <v>0</v>
      </c>
      <c r="K5" s="72"/>
      <c r="L5" s="72"/>
      <c r="M5" s="72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</row>
    <row r="6" spans="1:250" ht="15" customHeight="1" x14ac:dyDescent="0.3">
      <c r="A6" s="100" t="s">
        <v>96</v>
      </c>
      <c r="B6" s="101">
        <f>rzis!C9</f>
        <v>80.3</v>
      </c>
      <c r="C6" s="101">
        <f>rzis!C9</f>
        <v>80.3</v>
      </c>
      <c r="D6" s="101">
        <f t="shared" ref="D6:D9" si="1">C6</f>
        <v>80.3</v>
      </c>
      <c r="E6" s="101">
        <f>rzis!F9</f>
        <v>74.2</v>
      </c>
      <c r="F6" s="101">
        <f>rzis!G9</f>
        <v>79.400000000000006</v>
      </c>
      <c r="G6" s="101">
        <f>rzis!H9</f>
        <v>75.900000000000006</v>
      </c>
      <c r="H6" s="101">
        <f>rzis!I9</f>
        <v>73.900000000000006</v>
      </c>
      <c r="I6" s="101">
        <f>rzis!J9</f>
        <v>73.900000000000006</v>
      </c>
      <c r="J6" s="102">
        <v>0</v>
      </c>
      <c r="K6" s="72"/>
      <c r="L6" s="72"/>
      <c r="M6" s="72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</row>
    <row r="7" spans="1:250" ht="15" customHeight="1" x14ac:dyDescent="0.3">
      <c r="A7" s="100" t="s">
        <v>97</v>
      </c>
      <c r="B7" s="101">
        <f>bilans!B18-bilans!C18</f>
        <v>-1.7999999999999998</v>
      </c>
      <c r="C7" s="101">
        <f>bilans!C18-bilans!D18</f>
        <v>0</v>
      </c>
      <c r="D7" s="101">
        <f t="shared" si="1"/>
        <v>0</v>
      </c>
      <c r="E7" s="101">
        <f>bilans!E18-bilans!F18</f>
        <v>0</v>
      </c>
      <c r="F7" s="101">
        <f>bilans!F18-bilans!G18</f>
        <v>0</v>
      </c>
      <c r="G7" s="101">
        <f>bilans!G18-bilans!H18</f>
        <v>0</v>
      </c>
      <c r="H7" s="101">
        <f>bilans!H18-bilans!I18</f>
        <v>0</v>
      </c>
      <c r="I7" s="101">
        <f>bilans!I18-bilans!J18</f>
        <v>0</v>
      </c>
      <c r="J7" s="102">
        <v>0</v>
      </c>
      <c r="K7" s="72"/>
      <c r="L7" s="72"/>
      <c r="M7" s="72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</row>
    <row r="8" spans="1:250" ht="15" customHeight="1" x14ac:dyDescent="0.3">
      <c r="A8" s="100" t="s">
        <v>98</v>
      </c>
      <c r="B8" s="101">
        <f>bilans!B19-bilans!C19</f>
        <v>-43.7</v>
      </c>
      <c r="C8" s="101">
        <f>bilans!C19-bilans!D19</f>
        <v>-45.699999999999996</v>
      </c>
      <c r="D8" s="101">
        <f t="shared" si="1"/>
        <v>-45.699999999999996</v>
      </c>
      <c r="E8" s="101">
        <f>bilans!E19-bilans!F19</f>
        <v>-9.4300000000000068</v>
      </c>
      <c r="F8" s="101">
        <f>bilans!F19-bilans!G19</f>
        <v>5.1865000000000094</v>
      </c>
      <c r="G8" s="101">
        <f>bilans!G19-bilans!H19</f>
        <v>-9.8543500000000108</v>
      </c>
      <c r="H8" s="101">
        <f>bilans!H19-bilans!I19</f>
        <v>-3.2519355000000019</v>
      </c>
      <c r="I8" s="101">
        <f>bilans!I19-bilans!J19</f>
        <v>-3.3494935650000031</v>
      </c>
      <c r="J8" s="102">
        <v>0</v>
      </c>
      <c r="K8" s="72"/>
      <c r="L8" s="72"/>
      <c r="M8" s="72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</row>
    <row r="9" spans="1:250" ht="27" x14ac:dyDescent="0.3">
      <c r="A9" s="100" t="s">
        <v>99</v>
      </c>
      <c r="B9" s="101">
        <f>bilans!C41+bilans!C44-bilans!B41-bilans!B44</f>
        <v>4.2999999999999972</v>
      </c>
      <c r="C9" s="101">
        <f>bilans!D41+bilans!D44-bilans!C41-bilans!C44</f>
        <v>28.5</v>
      </c>
      <c r="D9" s="101">
        <f t="shared" si="1"/>
        <v>28.5</v>
      </c>
      <c r="E9" s="101">
        <f>bilans!F41+bilans!F44-bilans!E44-bilans!E41</f>
        <v>10.865000000000009</v>
      </c>
      <c r="F9" s="101">
        <f>bilans!G41+bilans!G44-bilans!F44-bilans!F41</f>
        <v>-7.3669999999999902</v>
      </c>
      <c r="G9" s="101">
        <f>bilans!H41+bilans!H44-bilans!G44-bilans!G41</f>
        <v>4.8749400000000094</v>
      </c>
      <c r="H9" s="101">
        <f>bilans!I41+bilans!I44-bilans!H44-bilans!H41</f>
        <v>5.0211881999999974</v>
      </c>
      <c r="I9" s="101">
        <f>bilans!J41+bilans!J44-bilans!I44-bilans!I41</f>
        <v>5.1718238460000094</v>
      </c>
      <c r="J9" s="102">
        <v>0</v>
      </c>
      <c r="K9" s="72"/>
      <c r="L9" s="72"/>
      <c r="M9" s="72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</row>
    <row r="10" spans="1:250" ht="71.25" customHeight="1" x14ac:dyDescent="0.3">
      <c r="A10" s="100" t="s">
        <v>100</v>
      </c>
      <c r="B10" s="101">
        <f>bilans!C22+9.6</f>
        <v>12.1</v>
      </c>
      <c r="C10" s="101">
        <f>-2.5</f>
        <v>-2.5</v>
      </c>
      <c r="D10" s="101">
        <f>C10</f>
        <v>-2.5</v>
      </c>
      <c r="E10" s="101">
        <v>4.5999999999999996</v>
      </c>
      <c r="F10" s="101">
        <v>1.9</v>
      </c>
      <c r="G10" s="101">
        <v>56.8</v>
      </c>
      <c r="H10" s="101">
        <v>-7.6</v>
      </c>
      <c r="I10" s="180">
        <v>-16.399999999999999</v>
      </c>
      <c r="J10" s="102">
        <v>0</v>
      </c>
      <c r="K10" s="72"/>
      <c r="L10" s="72"/>
      <c r="M10" s="72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</row>
    <row r="11" spans="1:250" s="93" customFormat="1" ht="27.75" customHeight="1" x14ac:dyDescent="0.3">
      <c r="A11" s="98" t="s">
        <v>101</v>
      </c>
      <c r="B11" s="99">
        <f>B12+B13+B14</f>
        <v>-28</v>
      </c>
      <c r="C11" s="99">
        <f t="shared" ref="C11:J11" si="2">C12+C13+C14</f>
        <v>-2.9</v>
      </c>
      <c r="D11" s="99">
        <f t="shared" si="2"/>
        <v>-2.9</v>
      </c>
      <c r="E11" s="99">
        <f>E12+E13+E14</f>
        <v>-227</v>
      </c>
      <c r="F11" s="99">
        <f t="shared" si="2"/>
        <v>0</v>
      </c>
      <c r="G11" s="99">
        <f t="shared" si="2"/>
        <v>0</v>
      </c>
      <c r="H11" s="99">
        <f t="shared" si="2"/>
        <v>0</v>
      </c>
      <c r="I11" s="170">
        <f t="shared" si="2"/>
        <v>0</v>
      </c>
      <c r="J11" s="78">
        <f t="shared" si="2"/>
        <v>0</v>
      </c>
      <c r="K11" s="65"/>
      <c r="L11" s="65"/>
      <c r="M11" s="65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</row>
    <row r="12" spans="1:250" ht="15" customHeight="1" x14ac:dyDescent="0.3">
      <c r="A12" s="100" t="s">
        <v>102</v>
      </c>
      <c r="B12" s="101">
        <v>0</v>
      </c>
      <c r="C12" s="101">
        <v>0</v>
      </c>
      <c r="D12" s="101">
        <v>0</v>
      </c>
      <c r="E12" s="101">
        <v>0</v>
      </c>
      <c r="F12" s="101">
        <v>0</v>
      </c>
      <c r="G12" s="101">
        <v>0</v>
      </c>
      <c r="H12" s="101">
        <v>0</v>
      </c>
      <c r="I12" s="180">
        <v>0</v>
      </c>
      <c r="J12" s="102">
        <v>0</v>
      </c>
      <c r="K12" s="72"/>
      <c r="L12" s="72"/>
      <c r="M12" s="72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</row>
    <row r="13" spans="1:250" ht="15" customHeight="1" x14ac:dyDescent="0.3">
      <c r="A13" s="100" t="s">
        <v>103</v>
      </c>
      <c r="B13" s="101">
        <f>-6-15.5-6.5</f>
        <v>-28</v>
      </c>
      <c r="C13" s="101">
        <v>-2.9</v>
      </c>
      <c r="D13" s="101">
        <f>C13</f>
        <v>-2.9</v>
      </c>
      <c r="E13" s="101">
        <v>-227</v>
      </c>
      <c r="F13" s="101">
        <v>0</v>
      </c>
      <c r="G13" s="101">
        <v>0</v>
      </c>
      <c r="H13" s="101">
        <v>0</v>
      </c>
      <c r="I13" s="180">
        <v>0</v>
      </c>
      <c r="J13" s="102">
        <v>0</v>
      </c>
      <c r="K13" s="72"/>
      <c r="L13" s="72"/>
      <c r="M13" s="72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</row>
    <row r="14" spans="1:250" ht="26.4" x14ac:dyDescent="0.3">
      <c r="A14" s="100" t="s">
        <v>104</v>
      </c>
      <c r="B14" s="101">
        <v>0</v>
      </c>
      <c r="C14" s="101">
        <v>0</v>
      </c>
      <c r="D14" s="101">
        <v>0</v>
      </c>
      <c r="E14" s="101">
        <v>0</v>
      </c>
      <c r="F14" s="101">
        <v>0</v>
      </c>
      <c r="G14" s="101">
        <v>0</v>
      </c>
      <c r="H14" s="101">
        <v>0</v>
      </c>
      <c r="I14" s="180">
        <v>0</v>
      </c>
      <c r="J14" s="102">
        <v>0</v>
      </c>
      <c r="K14" s="72"/>
      <c r="L14" s="72"/>
      <c r="M14" s="72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</row>
    <row r="15" spans="1:250" s="93" customFormat="1" ht="27.75" customHeight="1" x14ac:dyDescent="0.3">
      <c r="A15" s="103" t="s">
        <v>105</v>
      </c>
      <c r="B15" s="99">
        <f>SUM(B16:B22)</f>
        <v>34.999999999999993</v>
      </c>
      <c r="C15" s="99">
        <f t="shared" ref="C15:J15" si="3">SUM(C16:C22)</f>
        <v>-110.6</v>
      </c>
      <c r="D15" s="99">
        <f t="shared" si="3"/>
        <v>-110.6</v>
      </c>
      <c r="E15" s="99">
        <f>SUM(E16:E22)</f>
        <v>82.13</v>
      </c>
      <c r="F15" s="99">
        <f t="shared" si="3"/>
        <v>-181.51650000000001</v>
      </c>
      <c r="G15" s="99">
        <f t="shared" si="3"/>
        <v>-239.93067500000001</v>
      </c>
      <c r="H15" s="99">
        <f t="shared" si="3"/>
        <v>-157.50414124999998</v>
      </c>
      <c r="I15" s="170">
        <f t="shared" si="3"/>
        <v>-154.62893418749999</v>
      </c>
      <c r="J15" s="78">
        <f t="shared" si="3"/>
        <v>0</v>
      </c>
      <c r="K15" s="65"/>
      <c r="L15" s="65"/>
      <c r="M15" s="65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</row>
    <row r="16" spans="1:250" ht="15" customHeight="1" x14ac:dyDescent="0.3">
      <c r="A16" s="100" t="s">
        <v>106</v>
      </c>
      <c r="B16" s="101">
        <v>100</v>
      </c>
      <c r="C16" s="101">
        <v>50</v>
      </c>
      <c r="D16" s="101">
        <v>50</v>
      </c>
      <c r="E16" s="101">
        <v>0</v>
      </c>
      <c r="F16" s="101">
        <v>0</v>
      </c>
      <c r="G16" s="101">
        <v>0</v>
      </c>
      <c r="H16" s="101">
        <v>0</v>
      </c>
      <c r="I16" s="180">
        <v>0</v>
      </c>
      <c r="J16" s="102">
        <v>0</v>
      </c>
      <c r="K16" s="72"/>
      <c r="L16" s="72"/>
      <c r="M16" s="72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</row>
    <row r="17" spans="1:250" ht="15" customHeight="1" x14ac:dyDescent="0.3">
      <c r="A17" s="100" t="s">
        <v>107</v>
      </c>
      <c r="B17" s="101">
        <f>bilans!B43+bilans!B38-bilans!C38-bilans!C43</f>
        <v>-52.900000000000006</v>
      </c>
      <c r="C17" s="101">
        <f>-90</f>
        <v>-90</v>
      </c>
      <c r="D17" s="101">
        <f>C17</f>
        <v>-90</v>
      </c>
      <c r="E17" s="101">
        <f>-48-7.2-18.2</f>
        <v>-73.400000000000006</v>
      </c>
      <c r="F17" s="101">
        <f>-48-18.2-7.2</f>
        <v>-73.400000000000006</v>
      </c>
      <c r="G17" s="101">
        <v>-79.400000000000006</v>
      </c>
      <c r="H17" s="101">
        <v>0</v>
      </c>
      <c r="I17" s="180">
        <v>0</v>
      </c>
      <c r="J17" s="102">
        <v>0</v>
      </c>
      <c r="K17" s="72"/>
      <c r="L17" s="72"/>
      <c r="M17" s="72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</row>
    <row r="18" spans="1:250" ht="15" customHeight="1" x14ac:dyDescent="0.3">
      <c r="A18" s="100" t="s">
        <v>108</v>
      </c>
      <c r="B18" s="101">
        <f>rzis!B25*(-1)</f>
        <v>-12.1</v>
      </c>
      <c r="C18" s="101">
        <f>rzis!D25*(-1)</f>
        <v>-70.599999999999994</v>
      </c>
      <c r="D18" s="101">
        <f t="shared" ref="D18:D19" si="4">C18</f>
        <v>-70.599999999999994</v>
      </c>
      <c r="E18" s="101">
        <f>rzis!F25*(-1)</f>
        <v>-67.069999999999993</v>
      </c>
      <c r="F18" s="101">
        <f>rzis!G25*(-1)</f>
        <v>-63.716499999999989</v>
      </c>
      <c r="G18" s="101">
        <f>rzis!H25*(-1)</f>
        <v>-60.530674999999988</v>
      </c>
      <c r="H18" s="101">
        <f>rzis!I25*(-1)</f>
        <v>-57.504141249999989</v>
      </c>
      <c r="I18" s="101">
        <f>rzis!J25*(-1)</f>
        <v>-54.628934187499986</v>
      </c>
      <c r="J18" s="102">
        <v>0</v>
      </c>
      <c r="K18" s="72"/>
      <c r="L18" s="72"/>
      <c r="M18" s="72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</row>
    <row r="19" spans="1:250" ht="15" customHeight="1" x14ac:dyDescent="0.3">
      <c r="A19" s="100" t="s">
        <v>109</v>
      </c>
      <c r="B19" s="101">
        <v>0</v>
      </c>
      <c r="C19" s="101">
        <v>0</v>
      </c>
      <c r="D19" s="101">
        <f t="shared" si="4"/>
        <v>0</v>
      </c>
      <c r="E19" s="101">
        <v>147.6</v>
      </c>
      <c r="F19" s="101">
        <v>0</v>
      </c>
      <c r="G19" s="101">
        <v>0</v>
      </c>
      <c r="H19" s="101">
        <v>0</v>
      </c>
      <c r="I19" s="180">
        <v>0</v>
      </c>
      <c r="J19" s="102">
        <v>0</v>
      </c>
      <c r="K19" s="72"/>
      <c r="L19" s="72"/>
      <c r="M19" s="72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</row>
    <row r="20" spans="1:250" ht="15" customHeight="1" x14ac:dyDescent="0.3">
      <c r="A20" s="100" t="s">
        <v>110</v>
      </c>
      <c r="B20" s="101">
        <v>0</v>
      </c>
      <c r="C20" s="101">
        <v>0</v>
      </c>
      <c r="D20" s="101">
        <v>0</v>
      </c>
      <c r="E20" s="101">
        <v>0</v>
      </c>
      <c r="F20" s="101">
        <v>0</v>
      </c>
      <c r="G20" s="101">
        <v>-100</v>
      </c>
      <c r="H20" s="101">
        <v>-100</v>
      </c>
      <c r="I20" s="101">
        <v>-100</v>
      </c>
      <c r="J20" s="102">
        <v>0</v>
      </c>
      <c r="K20" s="72"/>
      <c r="L20" s="72"/>
      <c r="M20" s="72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</row>
    <row r="21" spans="1:250" ht="15" customHeight="1" x14ac:dyDescent="0.3">
      <c r="A21" s="100" t="s">
        <v>111</v>
      </c>
      <c r="B21" s="101">
        <v>0</v>
      </c>
      <c r="C21" s="101">
        <v>0</v>
      </c>
      <c r="D21" s="101">
        <v>0</v>
      </c>
      <c r="E21" s="101">
        <v>75</v>
      </c>
      <c r="F21" s="101">
        <v>0</v>
      </c>
      <c r="G21" s="101">
        <v>0</v>
      </c>
      <c r="H21" s="101">
        <v>0</v>
      </c>
      <c r="I21" s="180">
        <v>0</v>
      </c>
      <c r="J21" s="102">
        <v>0</v>
      </c>
      <c r="K21" s="72"/>
      <c r="L21" s="72"/>
      <c r="M21" s="72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</row>
    <row r="22" spans="1:250" ht="52.8" x14ac:dyDescent="0.3">
      <c r="A22" s="100" t="s">
        <v>112</v>
      </c>
      <c r="B22" s="101">
        <v>0</v>
      </c>
      <c r="C22" s="101">
        <v>0</v>
      </c>
      <c r="D22" s="101">
        <v>0</v>
      </c>
      <c r="E22" s="101">
        <v>0</v>
      </c>
      <c r="F22" s="101">
        <v>-44.4</v>
      </c>
      <c r="G22" s="101">
        <v>0</v>
      </c>
      <c r="H22" s="101">
        <v>0</v>
      </c>
      <c r="I22" s="180">
        <v>0</v>
      </c>
      <c r="J22" s="102">
        <v>0</v>
      </c>
      <c r="K22" s="72"/>
      <c r="L22" s="72"/>
      <c r="M22" s="72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</row>
    <row r="23" spans="1:250" s="95" customFormat="1" ht="31.5" customHeight="1" x14ac:dyDescent="0.3">
      <c r="A23" s="104" t="s">
        <v>113</v>
      </c>
      <c r="B23" s="99">
        <f>B15+B11+B4</f>
        <v>55.100000000000037</v>
      </c>
      <c r="C23" s="99">
        <f>C15+C11+C4</f>
        <v>-55.99999999999995</v>
      </c>
      <c r="D23" s="99">
        <f>D15+D11+D4</f>
        <v>-55.99999999999995</v>
      </c>
      <c r="E23" s="99">
        <f>E15+E11+E4</f>
        <v>9.8950000000000387</v>
      </c>
      <c r="F23" s="99">
        <f>F15+F11+F4</f>
        <v>29.629000000000246</v>
      </c>
      <c r="G23" s="99">
        <f t="shared" ref="G23:J23" si="5">G15+G11+G4</f>
        <v>49.966239999999914</v>
      </c>
      <c r="H23" s="99">
        <f t="shared" si="5"/>
        <v>103.4721264500003</v>
      </c>
      <c r="I23" s="170">
        <f t="shared" si="5"/>
        <v>130.73907190600002</v>
      </c>
      <c r="J23" s="78">
        <f t="shared" si="5"/>
        <v>0</v>
      </c>
      <c r="K23" s="79"/>
      <c r="L23" s="79"/>
      <c r="M23" s="79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</row>
    <row r="24" spans="1:250" s="93" customFormat="1" ht="39" customHeight="1" x14ac:dyDescent="0.3">
      <c r="A24" s="105" t="s">
        <v>114</v>
      </c>
      <c r="B24" s="99">
        <v>7.8</v>
      </c>
      <c r="C24" s="99">
        <f>B25</f>
        <v>62.900000000000034</v>
      </c>
      <c r="D24" s="99">
        <f>B25</f>
        <v>62.900000000000034</v>
      </c>
      <c r="E24" s="99">
        <f>D25</f>
        <v>6.9000000000000838</v>
      </c>
      <c r="F24" s="99">
        <f t="shared" ref="F24:J24" si="6">E25</f>
        <v>16.795000000000122</v>
      </c>
      <c r="G24" s="99">
        <f t="shared" si="6"/>
        <v>46.424000000000369</v>
      </c>
      <c r="H24" s="99">
        <f t="shared" si="6"/>
        <v>96.39024000000029</v>
      </c>
      <c r="I24" s="170">
        <f t="shared" si="6"/>
        <v>199.86236645000059</v>
      </c>
      <c r="J24" s="78">
        <f t="shared" si="6"/>
        <v>330.60143835600059</v>
      </c>
      <c r="K24" s="65"/>
      <c r="L24" s="65"/>
      <c r="M24" s="65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</row>
    <row r="25" spans="1:250" s="93" customFormat="1" ht="39" customHeight="1" x14ac:dyDescent="0.3">
      <c r="A25" s="105" t="s">
        <v>115</v>
      </c>
      <c r="B25" s="99">
        <f>B23+B24</f>
        <v>62.900000000000034</v>
      </c>
      <c r="C25" s="99">
        <f t="shared" ref="C25:J25" si="7">C23+C24</f>
        <v>6.9000000000000838</v>
      </c>
      <c r="D25" s="99">
        <f t="shared" si="7"/>
        <v>6.9000000000000838</v>
      </c>
      <c r="E25" s="99">
        <f>E23+E24</f>
        <v>16.795000000000122</v>
      </c>
      <c r="F25" s="99">
        <f>F23+F24</f>
        <v>46.424000000000369</v>
      </c>
      <c r="G25" s="99">
        <f t="shared" si="7"/>
        <v>96.39024000000029</v>
      </c>
      <c r="H25" s="99">
        <f t="shared" si="7"/>
        <v>199.86236645000059</v>
      </c>
      <c r="I25" s="170">
        <f>I23+I24</f>
        <v>330.60143835600059</v>
      </c>
      <c r="J25" s="78">
        <f t="shared" si="7"/>
        <v>330.60143835600059</v>
      </c>
      <c r="K25" s="65"/>
      <c r="L25" s="65"/>
      <c r="M25" s="65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</row>
    <row r="26" spans="1:250" x14ac:dyDescent="0.3">
      <c r="A26" s="106" t="s">
        <v>169</v>
      </c>
      <c r="B26" s="72"/>
      <c r="C26" s="72"/>
      <c r="D26" s="72"/>
      <c r="E26" s="72"/>
      <c r="F26" s="72"/>
      <c r="G26" s="72"/>
      <c r="H26" s="72"/>
      <c r="I26" s="181"/>
      <c r="J26" s="181"/>
      <c r="K26" s="72"/>
      <c r="L26" s="72"/>
      <c r="M26" s="72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</row>
    <row r="27" spans="1:250" x14ac:dyDescent="0.3">
      <c r="B27" s="72"/>
      <c r="C27" s="72"/>
      <c r="D27" s="72"/>
      <c r="E27" s="72"/>
      <c r="F27" s="72"/>
      <c r="G27" s="72"/>
      <c r="H27" s="72"/>
      <c r="I27" s="181"/>
      <c r="J27" s="72"/>
      <c r="K27" s="72"/>
      <c r="L27" s="72"/>
      <c r="M27" s="72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</row>
    <row r="28" spans="1:250" x14ac:dyDescent="0.3">
      <c r="B28" s="72"/>
      <c r="C28" s="72"/>
      <c r="D28" s="72"/>
      <c r="E28" s="72"/>
      <c r="F28" s="72"/>
      <c r="G28" s="72"/>
      <c r="H28" s="72"/>
      <c r="I28" s="181"/>
      <c r="J28" s="72"/>
      <c r="K28" s="72"/>
      <c r="L28" s="72"/>
      <c r="M28" s="72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</row>
    <row r="29" spans="1:250" x14ac:dyDescent="0.3">
      <c r="B29" s="72"/>
      <c r="C29" s="72"/>
      <c r="D29" s="72"/>
      <c r="E29" s="72"/>
      <c r="F29" s="72"/>
      <c r="G29" s="72"/>
      <c r="H29" s="72"/>
      <c r="I29" s="181"/>
      <c r="J29" s="72"/>
      <c r="K29" s="72"/>
      <c r="L29" s="72"/>
      <c r="M29" s="72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</row>
    <row r="30" spans="1:250" x14ac:dyDescent="0.3">
      <c r="B30" s="72"/>
      <c r="C30" s="72"/>
      <c r="D30" s="72"/>
      <c r="E30" s="72"/>
      <c r="F30" s="72"/>
      <c r="G30" s="72"/>
      <c r="H30" s="72"/>
      <c r="I30" s="181"/>
      <c r="J30" s="72"/>
      <c r="K30" s="72"/>
      <c r="L30" s="72"/>
      <c r="M30" s="72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</row>
    <row r="31" spans="1:250" x14ac:dyDescent="0.3">
      <c r="B31" s="72"/>
      <c r="C31" s="72"/>
      <c r="D31" s="72"/>
      <c r="E31" s="72"/>
      <c r="F31" s="72"/>
      <c r="G31" s="72"/>
      <c r="H31" s="72"/>
      <c r="I31" s="181"/>
      <c r="J31" s="72"/>
      <c r="K31" s="72"/>
      <c r="L31" s="72"/>
      <c r="M31" s="72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</row>
    <row r="32" spans="1:250" x14ac:dyDescent="0.3">
      <c r="B32" s="72"/>
      <c r="C32" s="72"/>
      <c r="D32" s="72"/>
      <c r="E32" s="72"/>
      <c r="F32" s="72"/>
      <c r="G32" s="72"/>
      <c r="H32" s="72"/>
      <c r="I32" s="181"/>
      <c r="J32" s="72"/>
      <c r="K32" s="72"/>
      <c r="L32" s="72"/>
      <c r="M32" s="72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</row>
    <row r="33" spans="2:49" x14ac:dyDescent="0.3">
      <c r="B33" s="72"/>
      <c r="C33" s="72"/>
      <c r="D33" s="72"/>
      <c r="E33" s="72"/>
      <c r="F33" s="72"/>
      <c r="G33" s="72"/>
      <c r="H33" s="72"/>
      <c r="I33" s="181"/>
      <c r="J33" s="72"/>
      <c r="K33" s="72"/>
      <c r="L33" s="72"/>
      <c r="M33" s="72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</row>
    <row r="34" spans="2:49" x14ac:dyDescent="0.3">
      <c r="B34" s="72"/>
      <c r="C34" s="72"/>
      <c r="D34" s="72"/>
      <c r="E34" s="72"/>
      <c r="F34" s="72"/>
      <c r="G34" s="72"/>
      <c r="H34" s="72"/>
      <c r="I34" s="181"/>
      <c r="J34" s="72"/>
      <c r="K34" s="72"/>
      <c r="L34" s="72"/>
      <c r="M34" s="72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</row>
    <row r="35" spans="2:49" x14ac:dyDescent="0.3">
      <c r="B35" s="72"/>
      <c r="C35" s="72"/>
      <c r="D35" s="72"/>
      <c r="E35" s="72"/>
      <c r="F35" s="72"/>
      <c r="G35" s="72"/>
      <c r="H35" s="72"/>
      <c r="I35" s="181"/>
      <c r="J35" s="72"/>
      <c r="K35" s="72"/>
      <c r="L35" s="72"/>
      <c r="M35" s="72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</row>
    <row r="36" spans="2:49" x14ac:dyDescent="0.3">
      <c r="B36" s="72"/>
      <c r="C36" s="72"/>
      <c r="D36" s="72"/>
      <c r="E36" s="72"/>
      <c r="F36" s="72"/>
      <c r="G36" s="72"/>
      <c r="H36" s="72"/>
      <c r="I36" s="181"/>
      <c r="J36" s="72"/>
      <c r="K36" s="72"/>
      <c r="L36" s="72"/>
      <c r="M36" s="72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</row>
    <row r="37" spans="2:49" x14ac:dyDescent="0.3">
      <c r="B37" s="72"/>
      <c r="C37" s="72"/>
      <c r="D37" s="72"/>
      <c r="E37" s="72"/>
      <c r="F37" s="72"/>
      <c r="G37" s="72"/>
      <c r="H37" s="72"/>
      <c r="I37" s="181"/>
      <c r="J37" s="72"/>
      <c r="K37" s="72"/>
      <c r="L37" s="72"/>
      <c r="M37" s="72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</row>
    <row r="38" spans="2:49" x14ac:dyDescent="0.3">
      <c r="B38" s="72"/>
      <c r="C38" s="72"/>
      <c r="D38" s="72"/>
      <c r="E38" s="72"/>
      <c r="F38" s="72"/>
      <c r="G38" s="72"/>
      <c r="H38" s="72"/>
      <c r="I38" s="181"/>
      <c r="J38" s="72"/>
      <c r="K38" s="72"/>
      <c r="L38" s="72"/>
      <c r="M38" s="72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</row>
    <row r="39" spans="2:49" x14ac:dyDescent="0.3">
      <c r="B39" s="72"/>
      <c r="C39" s="72"/>
      <c r="D39" s="72"/>
      <c r="E39" s="72"/>
      <c r="F39" s="72"/>
      <c r="G39" s="72"/>
      <c r="H39" s="72"/>
      <c r="I39" s="181"/>
      <c r="J39" s="72"/>
      <c r="K39" s="72"/>
      <c r="L39" s="72"/>
      <c r="M39" s="72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</row>
    <row r="40" spans="2:49" x14ac:dyDescent="0.3">
      <c r="B40" s="72"/>
      <c r="C40" s="72"/>
      <c r="D40" s="72"/>
      <c r="E40" s="72"/>
      <c r="F40" s="72"/>
      <c r="G40" s="72"/>
      <c r="H40" s="72"/>
      <c r="I40" s="181"/>
      <c r="J40" s="72"/>
      <c r="K40" s="72"/>
      <c r="L40" s="72"/>
      <c r="M40" s="72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</row>
    <row r="41" spans="2:49" x14ac:dyDescent="0.3">
      <c r="B41" s="72"/>
      <c r="C41" s="72"/>
      <c r="D41" s="72"/>
      <c r="E41" s="72"/>
      <c r="F41" s="72"/>
      <c r="G41" s="72"/>
      <c r="H41" s="72"/>
      <c r="I41" s="181"/>
      <c r="J41" s="72"/>
      <c r="K41" s="72"/>
      <c r="L41" s="72"/>
      <c r="M41" s="72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</row>
    <row r="42" spans="2:49" x14ac:dyDescent="0.3">
      <c r="B42" s="72"/>
      <c r="C42" s="72"/>
      <c r="D42" s="72"/>
      <c r="E42" s="72"/>
      <c r="F42" s="72"/>
      <c r="G42" s="72"/>
      <c r="H42" s="72"/>
      <c r="I42" s="181"/>
      <c r="J42" s="72"/>
      <c r="K42" s="72"/>
      <c r="L42" s="72"/>
      <c r="M42" s="72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</row>
    <row r="43" spans="2:49" x14ac:dyDescent="0.3">
      <c r="B43" s="72"/>
      <c r="C43" s="72"/>
      <c r="D43" s="72"/>
      <c r="E43" s="72"/>
      <c r="F43" s="72"/>
      <c r="G43" s="72"/>
      <c r="H43" s="72"/>
      <c r="I43" s="181"/>
      <c r="J43" s="72"/>
      <c r="K43" s="72"/>
      <c r="L43" s="72"/>
      <c r="M43" s="72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</row>
    <row r="44" spans="2:49" x14ac:dyDescent="0.3">
      <c r="B44" s="72"/>
      <c r="C44" s="72"/>
      <c r="D44" s="72"/>
      <c r="E44" s="72"/>
      <c r="F44" s="72"/>
      <c r="G44" s="72"/>
      <c r="H44" s="72"/>
      <c r="I44" s="181"/>
      <c r="J44" s="72"/>
      <c r="K44" s="72"/>
      <c r="L44" s="72"/>
      <c r="M44" s="72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</row>
    <row r="45" spans="2:49" x14ac:dyDescent="0.3">
      <c r="B45" s="72"/>
      <c r="C45" s="72"/>
      <c r="D45" s="72"/>
      <c r="E45" s="72"/>
      <c r="F45" s="72"/>
      <c r="G45" s="72"/>
      <c r="H45" s="72"/>
      <c r="I45" s="181"/>
      <c r="J45" s="72"/>
      <c r="K45" s="72"/>
      <c r="L45" s="72"/>
      <c r="M45" s="72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</row>
    <row r="46" spans="2:49" x14ac:dyDescent="0.3">
      <c r="B46" s="72"/>
      <c r="C46" s="72"/>
      <c r="D46" s="72"/>
      <c r="E46" s="72"/>
      <c r="F46" s="72"/>
      <c r="G46" s="72"/>
      <c r="H46" s="72"/>
      <c r="I46" s="181"/>
      <c r="J46" s="72"/>
      <c r="K46" s="72"/>
      <c r="L46" s="72"/>
      <c r="M46" s="72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</row>
    <row r="47" spans="2:49" x14ac:dyDescent="0.3">
      <c r="B47" s="72"/>
      <c r="C47" s="72"/>
      <c r="D47" s="72"/>
      <c r="E47" s="72"/>
      <c r="F47" s="72"/>
      <c r="G47" s="72"/>
      <c r="H47" s="72"/>
      <c r="I47" s="181"/>
      <c r="J47" s="72"/>
      <c r="K47" s="72"/>
      <c r="L47" s="72"/>
      <c r="M47" s="72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</row>
    <row r="48" spans="2:49" x14ac:dyDescent="0.3">
      <c r="B48" s="72"/>
      <c r="C48" s="72"/>
      <c r="D48" s="72"/>
      <c r="E48" s="72"/>
      <c r="F48" s="72"/>
      <c r="G48" s="72"/>
      <c r="H48" s="72"/>
      <c r="I48" s="181"/>
      <c r="J48" s="72"/>
      <c r="K48" s="72"/>
      <c r="L48" s="72"/>
      <c r="M48" s="72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</row>
    <row r="49" spans="2:49" x14ac:dyDescent="0.3">
      <c r="B49" s="72"/>
      <c r="C49" s="72"/>
      <c r="D49" s="72"/>
      <c r="E49" s="72"/>
      <c r="F49" s="72"/>
      <c r="G49" s="72"/>
      <c r="H49" s="72"/>
      <c r="I49" s="181"/>
      <c r="J49" s="72"/>
      <c r="K49" s="72"/>
      <c r="L49" s="72"/>
      <c r="M49" s="72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</row>
    <row r="50" spans="2:49" x14ac:dyDescent="0.3">
      <c r="B50" s="72"/>
      <c r="C50" s="72"/>
      <c r="D50" s="72"/>
      <c r="E50" s="72"/>
      <c r="F50" s="72"/>
      <c r="G50" s="72"/>
      <c r="H50" s="72"/>
      <c r="I50" s="181"/>
      <c r="J50" s="72"/>
      <c r="K50" s="72"/>
      <c r="L50" s="72"/>
      <c r="M50" s="72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</row>
    <row r="51" spans="2:49" x14ac:dyDescent="0.3">
      <c r="B51" s="72"/>
      <c r="C51" s="72"/>
      <c r="D51" s="72"/>
      <c r="E51" s="72"/>
      <c r="F51" s="72"/>
      <c r="G51" s="72"/>
      <c r="H51" s="72"/>
      <c r="I51" s="181"/>
      <c r="J51" s="72"/>
      <c r="K51" s="72"/>
      <c r="L51" s="72"/>
      <c r="M51" s="72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</row>
    <row r="52" spans="2:49" x14ac:dyDescent="0.3">
      <c r="B52" s="72"/>
      <c r="C52" s="72"/>
      <c r="D52" s="72"/>
      <c r="E52" s="72"/>
      <c r="F52" s="72"/>
      <c r="G52" s="72"/>
      <c r="H52" s="72"/>
      <c r="I52" s="181"/>
      <c r="J52" s="72"/>
      <c r="K52" s="72"/>
      <c r="L52" s="72"/>
      <c r="M52" s="72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</row>
    <row r="53" spans="2:49" x14ac:dyDescent="0.3">
      <c r="B53" s="72"/>
      <c r="C53" s="72"/>
      <c r="D53" s="72"/>
      <c r="E53" s="72"/>
      <c r="F53" s="72"/>
      <c r="G53" s="72"/>
      <c r="H53" s="72"/>
      <c r="I53" s="181"/>
      <c r="J53" s="72"/>
      <c r="K53" s="72"/>
      <c r="L53" s="72"/>
      <c r="M53" s="72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</row>
    <row r="54" spans="2:49" x14ac:dyDescent="0.3">
      <c r="B54" s="72"/>
      <c r="C54" s="72"/>
      <c r="D54" s="72"/>
      <c r="E54" s="72"/>
      <c r="F54" s="72"/>
      <c r="G54" s="72"/>
      <c r="H54" s="72"/>
      <c r="I54" s="181"/>
      <c r="J54" s="72"/>
      <c r="K54" s="72"/>
      <c r="L54" s="72"/>
      <c r="M54" s="72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</row>
    <row r="55" spans="2:49" x14ac:dyDescent="0.3">
      <c r="B55" s="72"/>
      <c r="C55" s="72"/>
      <c r="D55" s="72"/>
      <c r="E55" s="72"/>
      <c r="F55" s="72"/>
      <c r="G55" s="72"/>
      <c r="H55" s="72"/>
      <c r="I55" s="181"/>
      <c r="J55" s="72"/>
      <c r="K55" s="72"/>
      <c r="L55" s="72"/>
      <c r="M55" s="72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</row>
    <row r="56" spans="2:49" x14ac:dyDescent="0.3">
      <c r="B56" s="72"/>
      <c r="C56" s="72"/>
      <c r="D56" s="72"/>
      <c r="E56" s="72"/>
      <c r="F56" s="72"/>
      <c r="G56" s="72"/>
      <c r="H56" s="72"/>
      <c r="I56" s="181"/>
      <c r="J56" s="72"/>
      <c r="K56" s="72"/>
      <c r="L56" s="72"/>
      <c r="M56" s="72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</row>
    <row r="57" spans="2:49" x14ac:dyDescent="0.3">
      <c r="B57" s="72"/>
      <c r="C57" s="72"/>
      <c r="D57" s="72"/>
      <c r="E57" s="72"/>
      <c r="F57" s="72"/>
      <c r="G57" s="72"/>
      <c r="H57" s="72"/>
      <c r="I57" s="181"/>
      <c r="J57" s="72"/>
      <c r="K57" s="72"/>
      <c r="L57" s="72"/>
      <c r="M57" s="72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</row>
    <row r="58" spans="2:49" x14ac:dyDescent="0.3">
      <c r="B58" s="72"/>
      <c r="C58" s="72"/>
      <c r="D58" s="72"/>
      <c r="E58" s="72"/>
      <c r="F58" s="72"/>
      <c r="G58" s="72"/>
      <c r="H58" s="72"/>
      <c r="I58" s="181"/>
      <c r="J58" s="72"/>
      <c r="K58" s="72"/>
      <c r="L58" s="72"/>
      <c r="M58" s="72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</row>
    <row r="59" spans="2:49" x14ac:dyDescent="0.3">
      <c r="B59" s="72"/>
      <c r="C59" s="72"/>
      <c r="D59" s="72"/>
      <c r="E59" s="72"/>
      <c r="F59" s="72"/>
      <c r="G59" s="72"/>
      <c r="H59" s="72"/>
      <c r="I59" s="181"/>
      <c r="J59" s="72"/>
      <c r="K59" s="72"/>
      <c r="L59" s="72"/>
      <c r="M59" s="72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</row>
    <row r="60" spans="2:49" x14ac:dyDescent="0.3">
      <c r="B60" s="72"/>
      <c r="C60" s="72"/>
      <c r="D60" s="72"/>
      <c r="E60" s="72"/>
      <c r="F60" s="72"/>
      <c r="G60" s="72"/>
      <c r="H60" s="72"/>
      <c r="I60" s="181"/>
      <c r="J60" s="72"/>
      <c r="K60" s="72"/>
      <c r="L60" s="72"/>
      <c r="M60" s="72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</row>
    <row r="61" spans="2:49" x14ac:dyDescent="0.3">
      <c r="B61" s="72"/>
      <c r="C61" s="72"/>
      <c r="D61" s="72"/>
      <c r="E61" s="72"/>
      <c r="F61" s="72"/>
      <c r="G61" s="72"/>
      <c r="H61" s="72"/>
      <c r="I61" s="181"/>
      <c r="J61" s="72"/>
      <c r="K61" s="72"/>
      <c r="L61" s="72"/>
      <c r="M61" s="72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</row>
    <row r="62" spans="2:49" x14ac:dyDescent="0.3">
      <c r="B62" s="72"/>
      <c r="C62" s="72"/>
      <c r="D62" s="72"/>
      <c r="E62" s="72"/>
      <c r="F62" s="72"/>
      <c r="G62" s="72"/>
      <c r="H62" s="72"/>
      <c r="I62" s="181"/>
      <c r="J62" s="72"/>
      <c r="K62" s="72"/>
      <c r="L62" s="72"/>
      <c r="M62" s="72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</row>
    <row r="63" spans="2:49" x14ac:dyDescent="0.3">
      <c r="B63" s="72"/>
      <c r="C63" s="72"/>
      <c r="D63" s="72"/>
      <c r="E63" s="72"/>
      <c r="F63" s="72"/>
      <c r="G63" s="72"/>
      <c r="H63" s="72"/>
      <c r="I63" s="181"/>
      <c r="J63" s="72"/>
      <c r="K63" s="72"/>
      <c r="L63" s="72"/>
      <c r="M63" s="72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</row>
    <row r="64" spans="2:49" x14ac:dyDescent="0.3">
      <c r="B64" s="72"/>
      <c r="C64" s="72"/>
      <c r="D64" s="72"/>
      <c r="E64" s="72"/>
      <c r="F64" s="72"/>
      <c r="G64" s="72"/>
      <c r="H64" s="72"/>
      <c r="I64" s="181"/>
      <c r="J64" s="72"/>
      <c r="K64" s="72"/>
      <c r="L64" s="72"/>
      <c r="M64" s="72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</row>
    <row r="65" spans="2:49" x14ac:dyDescent="0.3">
      <c r="B65" s="72"/>
      <c r="C65" s="72"/>
      <c r="D65" s="72"/>
      <c r="E65" s="72"/>
      <c r="F65" s="72"/>
      <c r="G65" s="72"/>
      <c r="H65" s="72"/>
      <c r="I65" s="181"/>
      <c r="J65" s="72"/>
      <c r="K65" s="72"/>
      <c r="L65" s="72"/>
      <c r="M65" s="72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</row>
    <row r="66" spans="2:49" x14ac:dyDescent="0.3">
      <c r="B66" s="72"/>
      <c r="C66" s="72"/>
      <c r="D66" s="72"/>
      <c r="E66" s="72"/>
      <c r="F66" s="72"/>
      <c r="G66" s="72"/>
      <c r="H66" s="72"/>
      <c r="I66" s="181"/>
      <c r="J66" s="72"/>
      <c r="K66" s="72"/>
      <c r="L66" s="72"/>
      <c r="M66" s="72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</row>
    <row r="67" spans="2:49" x14ac:dyDescent="0.3">
      <c r="B67" s="72"/>
      <c r="C67" s="72"/>
      <c r="D67" s="72"/>
      <c r="E67" s="72"/>
      <c r="F67" s="72"/>
      <c r="G67" s="72"/>
      <c r="H67" s="72"/>
      <c r="I67" s="181"/>
      <c r="J67" s="72"/>
      <c r="K67" s="72"/>
      <c r="L67" s="72"/>
      <c r="M67" s="72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</row>
    <row r="68" spans="2:49" x14ac:dyDescent="0.3">
      <c r="B68" s="72"/>
      <c r="C68" s="72"/>
      <c r="D68" s="72"/>
      <c r="E68" s="72"/>
      <c r="F68" s="72"/>
      <c r="G68" s="72"/>
      <c r="H68" s="72"/>
      <c r="I68" s="181"/>
      <c r="J68" s="72"/>
      <c r="K68" s="72"/>
      <c r="L68" s="72"/>
      <c r="M68" s="72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</row>
    <row r="69" spans="2:49" x14ac:dyDescent="0.3">
      <c r="B69" s="72"/>
      <c r="C69" s="72"/>
      <c r="D69" s="72"/>
      <c r="E69" s="72"/>
      <c r="F69" s="72"/>
      <c r="G69" s="72"/>
      <c r="H69" s="72"/>
      <c r="I69" s="181"/>
      <c r="J69" s="72"/>
      <c r="K69" s="72"/>
      <c r="L69" s="72"/>
      <c r="M69" s="72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</row>
    <row r="70" spans="2:49" x14ac:dyDescent="0.3">
      <c r="B70" s="72"/>
      <c r="C70" s="72"/>
      <c r="D70" s="72"/>
      <c r="E70" s="72"/>
      <c r="F70" s="72"/>
      <c r="G70" s="72"/>
      <c r="H70" s="72"/>
      <c r="I70" s="181"/>
      <c r="J70" s="72"/>
      <c r="K70" s="72"/>
      <c r="L70" s="72"/>
      <c r="M70" s="72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</row>
    <row r="71" spans="2:49" x14ac:dyDescent="0.3">
      <c r="B71" s="72"/>
      <c r="C71" s="72"/>
      <c r="D71" s="72"/>
      <c r="E71" s="72"/>
      <c r="F71" s="72"/>
      <c r="G71" s="72"/>
      <c r="H71" s="72"/>
      <c r="I71" s="181"/>
      <c r="J71" s="72"/>
      <c r="K71" s="72"/>
      <c r="L71" s="72"/>
      <c r="M71" s="72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</row>
    <row r="72" spans="2:49" x14ac:dyDescent="0.3">
      <c r="B72" s="72"/>
      <c r="C72" s="72"/>
      <c r="D72" s="72"/>
      <c r="E72" s="72"/>
      <c r="F72" s="72"/>
      <c r="G72" s="72"/>
      <c r="H72" s="72"/>
      <c r="I72" s="181"/>
      <c r="J72" s="72"/>
      <c r="K72" s="72"/>
      <c r="L72" s="72"/>
      <c r="M72" s="72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</row>
    <row r="73" spans="2:49" x14ac:dyDescent="0.3">
      <c r="B73" s="72"/>
      <c r="C73" s="72"/>
      <c r="D73" s="72"/>
      <c r="E73" s="72"/>
      <c r="F73" s="72"/>
      <c r="G73" s="72"/>
      <c r="H73" s="72"/>
      <c r="I73" s="181"/>
      <c r="J73" s="72"/>
      <c r="K73" s="72"/>
      <c r="L73" s="72"/>
      <c r="M73" s="72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</row>
    <row r="74" spans="2:49" x14ac:dyDescent="0.3">
      <c r="B74" s="72"/>
      <c r="C74" s="72"/>
      <c r="D74" s="72"/>
      <c r="E74" s="72"/>
      <c r="F74" s="72"/>
      <c r="G74" s="72"/>
      <c r="H74" s="72"/>
      <c r="I74" s="181"/>
      <c r="J74" s="72"/>
      <c r="K74" s="72"/>
      <c r="L74" s="72"/>
      <c r="M74" s="72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</row>
    <row r="75" spans="2:49" x14ac:dyDescent="0.3">
      <c r="B75" s="72"/>
      <c r="C75" s="72"/>
      <c r="D75" s="72"/>
      <c r="E75" s="72"/>
      <c r="F75" s="72"/>
      <c r="G75" s="72"/>
      <c r="H75" s="72"/>
      <c r="I75" s="181"/>
      <c r="J75" s="72"/>
      <c r="K75" s="72"/>
      <c r="L75" s="72"/>
      <c r="M75" s="72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</row>
    <row r="76" spans="2:49" x14ac:dyDescent="0.3">
      <c r="B76" s="72"/>
      <c r="C76" s="72"/>
      <c r="D76" s="72"/>
      <c r="E76" s="72"/>
      <c r="F76" s="72"/>
      <c r="G76" s="72"/>
      <c r="H76" s="72"/>
      <c r="I76" s="181"/>
      <c r="J76" s="72"/>
      <c r="K76" s="72"/>
      <c r="L76" s="72"/>
      <c r="M76" s="72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</row>
    <row r="77" spans="2:49" x14ac:dyDescent="0.3">
      <c r="B77" s="72"/>
      <c r="C77" s="72"/>
      <c r="D77" s="72"/>
      <c r="E77" s="72"/>
      <c r="F77" s="72"/>
      <c r="G77" s="72"/>
      <c r="H77" s="72"/>
      <c r="I77" s="181"/>
      <c r="J77" s="72"/>
      <c r="K77" s="72"/>
      <c r="L77" s="72"/>
      <c r="M77" s="72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</row>
    <row r="78" spans="2:49" x14ac:dyDescent="0.3">
      <c r="B78" s="72"/>
      <c r="C78" s="72"/>
      <c r="D78" s="72"/>
      <c r="E78" s="72"/>
      <c r="F78" s="72"/>
      <c r="G78" s="72"/>
      <c r="H78" s="72"/>
      <c r="I78" s="181"/>
      <c r="J78" s="72"/>
      <c r="K78" s="72"/>
      <c r="L78" s="72"/>
      <c r="M78" s="72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</row>
    <row r="79" spans="2:49" x14ac:dyDescent="0.3">
      <c r="B79" s="72"/>
      <c r="C79" s="72"/>
      <c r="D79" s="72"/>
      <c r="E79" s="72"/>
      <c r="F79" s="72"/>
      <c r="G79" s="72"/>
      <c r="H79" s="72"/>
      <c r="I79" s="181"/>
      <c r="J79" s="72"/>
      <c r="K79" s="72"/>
      <c r="L79" s="72"/>
      <c r="M79" s="72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</row>
    <row r="80" spans="2:49" x14ac:dyDescent="0.3">
      <c r="B80" s="72"/>
      <c r="C80" s="72"/>
      <c r="D80" s="72"/>
      <c r="E80" s="72"/>
      <c r="F80" s="72"/>
      <c r="G80" s="72"/>
      <c r="H80" s="72"/>
      <c r="I80" s="181"/>
      <c r="J80" s="72"/>
      <c r="K80" s="72"/>
      <c r="L80" s="72"/>
      <c r="M80" s="72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</row>
    <row r="81" spans="2:49" x14ac:dyDescent="0.3">
      <c r="B81" s="72"/>
      <c r="C81" s="72"/>
      <c r="D81" s="72"/>
      <c r="E81" s="72"/>
      <c r="F81" s="72"/>
      <c r="G81" s="72"/>
      <c r="H81" s="72"/>
      <c r="I81" s="181"/>
      <c r="J81" s="72"/>
      <c r="K81" s="72"/>
      <c r="L81" s="72"/>
      <c r="M81" s="72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</row>
    <row r="82" spans="2:49" x14ac:dyDescent="0.3">
      <c r="B82" s="72"/>
      <c r="C82" s="72"/>
      <c r="D82" s="72"/>
      <c r="E82" s="72"/>
      <c r="F82" s="72"/>
      <c r="G82" s="72"/>
      <c r="H82" s="72"/>
      <c r="I82" s="181"/>
      <c r="J82" s="72"/>
      <c r="K82" s="72"/>
      <c r="L82" s="72"/>
      <c r="M82" s="72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</row>
    <row r="83" spans="2:49" x14ac:dyDescent="0.3">
      <c r="B83" s="72"/>
      <c r="C83" s="72"/>
      <c r="D83" s="72"/>
      <c r="E83" s="72"/>
      <c r="F83" s="72"/>
      <c r="G83" s="72"/>
      <c r="H83" s="72"/>
      <c r="I83" s="181"/>
      <c r="J83" s="72"/>
      <c r="K83" s="72"/>
      <c r="L83" s="72"/>
      <c r="M83" s="72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</row>
    <row r="84" spans="2:49" x14ac:dyDescent="0.3">
      <c r="B84" s="72"/>
      <c r="C84" s="72"/>
      <c r="D84" s="72"/>
      <c r="E84" s="72"/>
      <c r="F84" s="72"/>
      <c r="G84" s="72"/>
      <c r="H84" s="72"/>
      <c r="I84" s="181"/>
      <c r="J84" s="72"/>
      <c r="K84" s="72"/>
      <c r="L84" s="72"/>
      <c r="M84" s="72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</row>
    <row r="85" spans="2:49" x14ac:dyDescent="0.3">
      <c r="B85" s="72"/>
      <c r="C85" s="72"/>
      <c r="D85" s="72"/>
      <c r="E85" s="72"/>
      <c r="F85" s="72"/>
      <c r="G85" s="72"/>
      <c r="H85" s="72"/>
      <c r="I85" s="181"/>
      <c r="J85" s="72"/>
      <c r="K85" s="72"/>
      <c r="L85" s="72"/>
      <c r="M85" s="72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</row>
    <row r="86" spans="2:49" x14ac:dyDescent="0.3">
      <c r="B86" s="72"/>
      <c r="C86" s="72"/>
      <c r="D86" s="72"/>
      <c r="E86" s="72"/>
      <c r="F86" s="72"/>
      <c r="G86" s="72"/>
      <c r="H86" s="72"/>
      <c r="I86" s="181"/>
      <c r="J86" s="72"/>
      <c r="K86" s="72"/>
      <c r="L86" s="72"/>
      <c r="M86" s="72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</row>
    <row r="87" spans="2:49" x14ac:dyDescent="0.3">
      <c r="B87" s="72"/>
      <c r="C87" s="72"/>
      <c r="D87" s="72"/>
      <c r="E87" s="72"/>
      <c r="F87" s="72"/>
      <c r="G87" s="72"/>
      <c r="H87" s="72"/>
      <c r="I87" s="181"/>
      <c r="J87" s="72"/>
      <c r="K87" s="72"/>
      <c r="L87" s="72"/>
      <c r="M87" s="72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</row>
    <row r="88" spans="2:49" x14ac:dyDescent="0.3">
      <c r="B88" s="72"/>
      <c r="C88" s="72"/>
      <c r="D88" s="72"/>
      <c r="E88" s="72"/>
      <c r="F88" s="72"/>
      <c r="G88" s="72"/>
      <c r="H88" s="72"/>
      <c r="I88" s="181"/>
      <c r="J88" s="72"/>
      <c r="K88" s="72"/>
      <c r="L88" s="72"/>
      <c r="M88" s="72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</row>
    <row r="89" spans="2:49" x14ac:dyDescent="0.3">
      <c r="B89" s="72"/>
      <c r="C89" s="72"/>
      <c r="D89" s="72"/>
      <c r="E89" s="72"/>
      <c r="F89" s="72"/>
      <c r="G89" s="72"/>
      <c r="H89" s="72"/>
      <c r="I89" s="181"/>
      <c r="J89" s="72"/>
      <c r="K89" s="72"/>
      <c r="L89" s="72"/>
      <c r="M89" s="72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</row>
    <row r="90" spans="2:49" x14ac:dyDescent="0.3">
      <c r="B90" s="72"/>
      <c r="C90" s="72"/>
      <c r="D90" s="72"/>
      <c r="E90" s="72"/>
      <c r="F90" s="72"/>
      <c r="G90" s="72"/>
      <c r="H90" s="72"/>
      <c r="I90" s="181"/>
      <c r="J90" s="72"/>
      <c r="K90" s="72"/>
      <c r="L90" s="72"/>
      <c r="M90" s="72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</row>
    <row r="91" spans="2:49" x14ac:dyDescent="0.3">
      <c r="B91" s="72"/>
      <c r="C91" s="72"/>
      <c r="D91" s="72"/>
      <c r="E91" s="72"/>
      <c r="F91" s="72"/>
      <c r="G91" s="72"/>
      <c r="H91" s="72"/>
      <c r="I91" s="181"/>
      <c r="J91" s="72"/>
      <c r="K91" s="72"/>
      <c r="L91" s="72"/>
      <c r="M91" s="72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</row>
    <row r="92" spans="2:49" x14ac:dyDescent="0.3">
      <c r="B92" s="72"/>
      <c r="C92" s="72"/>
      <c r="D92" s="72"/>
      <c r="E92" s="72"/>
      <c r="F92" s="72"/>
      <c r="G92" s="72"/>
      <c r="H92" s="72"/>
      <c r="I92" s="181"/>
      <c r="J92" s="72"/>
      <c r="K92" s="72"/>
      <c r="L92" s="72"/>
      <c r="M92" s="72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</row>
    <row r="93" spans="2:49" x14ac:dyDescent="0.3">
      <c r="B93" s="72"/>
      <c r="C93" s="72"/>
      <c r="D93" s="72"/>
      <c r="E93" s="72"/>
      <c r="F93" s="72"/>
      <c r="G93" s="72"/>
      <c r="H93" s="72"/>
      <c r="I93" s="181"/>
      <c r="J93" s="72"/>
      <c r="K93" s="72"/>
      <c r="L93" s="72"/>
      <c r="M93" s="72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</row>
    <row r="94" spans="2:49" x14ac:dyDescent="0.3">
      <c r="B94" s="72"/>
      <c r="C94" s="72"/>
      <c r="D94" s="72"/>
      <c r="E94" s="72"/>
      <c r="F94" s="72"/>
      <c r="G94" s="72"/>
      <c r="H94" s="72"/>
      <c r="I94" s="181"/>
      <c r="J94" s="72"/>
      <c r="K94" s="72"/>
      <c r="L94" s="72"/>
      <c r="M94" s="72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</row>
    <row r="95" spans="2:49" x14ac:dyDescent="0.3">
      <c r="B95" s="72"/>
      <c r="C95" s="72"/>
      <c r="D95" s="72"/>
      <c r="E95" s="72"/>
      <c r="F95" s="72"/>
      <c r="G95" s="72"/>
      <c r="H95" s="72"/>
      <c r="I95" s="181"/>
      <c r="J95" s="72"/>
      <c r="K95" s="72"/>
      <c r="L95" s="72"/>
      <c r="M95" s="72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</row>
    <row r="96" spans="2:49" x14ac:dyDescent="0.3">
      <c r="B96" s="72"/>
      <c r="C96" s="72"/>
      <c r="D96" s="72"/>
      <c r="E96" s="72"/>
      <c r="F96" s="72"/>
      <c r="G96" s="72"/>
      <c r="H96" s="72"/>
      <c r="I96" s="181"/>
      <c r="J96" s="72"/>
      <c r="K96" s="72"/>
      <c r="L96" s="72"/>
      <c r="M96" s="72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</row>
    <row r="97" spans="2:49" x14ac:dyDescent="0.3">
      <c r="B97" s="72"/>
      <c r="C97" s="72"/>
      <c r="D97" s="72"/>
      <c r="E97" s="72"/>
      <c r="F97" s="72"/>
      <c r="G97" s="72"/>
      <c r="H97" s="72"/>
      <c r="I97" s="181"/>
      <c r="J97" s="72"/>
      <c r="K97" s="72"/>
      <c r="L97" s="72"/>
      <c r="M97" s="72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</row>
    <row r="98" spans="2:49" x14ac:dyDescent="0.3">
      <c r="B98" s="72"/>
      <c r="C98" s="72"/>
      <c r="D98" s="72"/>
      <c r="E98" s="72"/>
      <c r="F98" s="72"/>
      <c r="G98" s="72"/>
      <c r="H98" s="72"/>
      <c r="I98" s="181"/>
      <c r="J98" s="72"/>
      <c r="K98" s="72"/>
      <c r="L98" s="72"/>
      <c r="M98" s="72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</row>
    <row r="99" spans="2:49" x14ac:dyDescent="0.3">
      <c r="B99" s="72"/>
      <c r="C99" s="72"/>
      <c r="D99" s="72"/>
      <c r="E99" s="72"/>
      <c r="F99" s="72"/>
      <c r="G99" s="72"/>
      <c r="H99" s="72"/>
      <c r="I99" s="181"/>
      <c r="J99" s="72"/>
      <c r="K99" s="72"/>
      <c r="L99" s="72"/>
      <c r="M99" s="72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</row>
    <row r="100" spans="2:49" x14ac:dyDescent="0.3">
      <c r="B100" s="72"/>
      <c r="C100" s="72"/>
      <c r="D100" s="72"/>
      <c r="E100" s="72"/>
      <c r="F100" s="72"/>
      <c r="G100" s="72"/>
      <c r="H100" s="72"/>
      <c r="I100" s="181"/>
      <c r="J100" s="72"/>
      <c r="K100" s="72"/>
      <c r="L100" s="72"/>
      <c r="M100" s="72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</row>
    <row r="101" spans="2:49" x14ac:dyDescent="0.3">
      <c r="B101" s="72"/>
      <c r="C101" s="72"/>
      <c r="D101" s="72"/>
      <c r="E101" s="72"/>
      <c r="F101" s="72"/>
      <c r="G101" s="72"/>
      <c r="H101" s="72"/>
      <c r="I101" s="181"/>
      <c r="J101" s="72"/>
      <c r="K101" s="72"/>
      <c r="L101" s="72"/>
      <c r="M101" s="72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</row>
    <row r="102" spans="2:49" x14ac:dyDescent="0.3">
      <c r="B102" s="72"/>
      <c r="C102" s="72"/>
      <c r="D102" s="72"/>
      <c r="E102" s="72"/>
      <c r="F102" s="72"/>
      <c r="G102" s="72"/>
      <c r="H102" s="72"/>
      <c r="I102" s="181"/>
      <c r="J102" s="72"/>
      <c r="K102" s="72"/>
      <c r="L102" s="72"/>
      <c r="M102" s="72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</row>
    <row r="103" spans="2:49" x14ac:dyDescent="0.3">
      <c r="B103" s="72"/>
      <c r="C103" s="72"/>
      <c r="D103" s="72"/>
      <c r="E103" s="72"/>
      <c r="F103" s="72"/>
      <c r="G103" s="72"/>
      <c r="H103" s="72"/>
      <c r="I103" s="181"/>
      <c r="J103" s="72"/>
      <c r="K103" s="72"/>
      <c r="L103" s="72"/>
      <c r="M103" s="72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</row>
    <row r="104" spans="2:49" x14ac:dyDescent="0.3">
      <c r="B104" s="72"/>
      <c r="C104" s="72"/>
      <c r="D104" s="72"/>
      <c r="E104" s="72"/>
      <c r="F104" s="72"/>
      <c r="G104" s="72"/>
      <c r="H104" s="72"/>
      <c r="I104" s="181"/>
      <c r="J104" s="72"/>
      <c r="K104" s="72"/>
      <c r="L104" s="72"/>
      <c r="M104" s="72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</row>
    <row r="105" spans="2:49" x14ac:dyDescent="0.3">
      <c r="B105" s="72"/>
      <c r="C105" s="72"/>
      <c r="D105" s="72"/>
      <c r="E105" s="72"/>
      <c r="F105" s="72"/>
      <c r="G105" s="72"/>
      <c r="H105" s="72"/>
      <c r="I105" s="181"/>
      <c r="J105" s="72"/>
      <c r="K105" s="72"/>
      <c r="L105" s="72"/>
      <c r="M105" s="72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</row>
    <row r="106" spans="2:49" x14ac:dyDescent="0.3">
      <c r="B106" s="72"/>
      <c r="C106" s="72"/>
      <c r="D106" s="72"/>
      <c r="E106" s="72"/>
      <c r="F106" s="72"/>
      <c r="G106" s="72"/>
      <c r="H106" s="72"/>
      <c r="I106" s="181"/>
      <c r="J106" s="72"/>
      <c r="K106" s="72"/>
      <c r="L106" s="72"/>
      <c r="M106" s="72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</row>
    <row r="107" spans="2:49" x14ac:dyDescent="0.3">
      <c r="B107" s="72"/>
      <c r="C107" s="72"/>
      <c r="D107" s="72"/>
      <c r="E107" s="72"/>
      <c r="F107" s="72"/>
      <c r="G107" s="72"/>
      <c r="H107" s="72"/>
      <c r="I107" s="181"/>
      <c r="J107" s="72"/>
      <c r="K107" s="72"/>
      <c r="L107" s="72"/>
      <c r="M107" s="72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</row>
    <row r="108" spans="2:49" x14ac:dyDescent="0.3">
      <c r="B108" s="72"/>
      <c r="C108" s="72"/>
      <c r="D108" s="72"/>
      <c r="E108" s="72"/>
      <c r="F108" s="72"/>
      <c r="G108" s="72"/>
      <c r="H108" s="72"/>
      <c r="I108" s="181"/>
      <c r="J108" s="72"/>
      <c r="K108" s="72"/>
      <c r="L108" s="72"/>
      <c r="M108" s="72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</row>
    <row r="109" spans="2:49" x14ac:dyDescent="0.3">
      <c r="B109" s="72"/>
      <c r="C109" s="72"/>
      <c r="D109" s="72"/>
      <c r="E109" s="72"/>
      <c r="F109" s="72"/>
      <c r="G109" s="72"/>
      <c r="H109" s="72"/>
      <c r="I109" s="181"/>
      <c r="J109" s="72"/>
      <c r="K109" s="72"/>
      <c r="L109" s="72"/>
      <c r="M109" s="72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</row>
    <row r="110" spans="2:49" x14ac:dyDescent="0.3">
      <c r="B110" s="72"/>
      <c r="C110" s="72"/>
      <c r="D110" s="72"/>
      <c r="E110" s="72"/>
      <c r="F110" s="72"/>
      <c r="G110" s="72"/>
      <c r="H110" s="72"/>
      <c r="I110" s="181"/>
      <c r="J110" s="72"/>
      <c r="K110" s="72"/>
      <c r="L110" s="72"/>
      <c r="M110" s="72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</row>
    <row r="111" spans="2:49" x14ac:dyDescent="0.3">
      <c r="B111" s="72"/>
      <c r="C111" s="72"/>
      <c r="D111" s="72"/>
      <c r="E111" s="72"/>
      <c r="F111" s="72"/>
      <c r="G111" s="72"/>
      <c r="H111" s="72"/>
      <c r="I111" s="181"/>
      <c r="J111" s="72"/>
      <c r="K111" s="72"/>
      <c r="L111" s="72"/>
      <c r="M111" s="72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</row>
    <row r="112" spans="2:49" x14ac:dyDescent="0.3">
      <c r="B112" s="72"/>
      <c r="C112" s="72"/>
      <c r="D112" s="72"/>
      <c r="E112" s="72"/>
      <c r="F112" s="72"/>
      <c r="G112" s="72"/>
      <c r="H112" s="72"/>
      <c r="I112" s="181"/>
      <c r="J112" s="72"/>
      <c r="K112" s="72"/>
      <c r="L112" s="72"/>
      <c r="M112" s="72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</row>
    <row r="113" spans="2:49" x14ac:dyDescent="0.3">
      <c r="B113" s="72"/>
      <c r="C113" s="72"/>
      <c r="D113" s="72"/>
      <c r="E113" s="72"/>
      <c r="F113" s="72"/>
      <c r="G113" s="72"/>
      <c r="H113" s="72"/>
      <c r="I113" s="181"/>
      <c r="J113" s="72"/>
      <c r="K113" s="72"/>
      <c r="L113" s="72"/>
      <c r="M113" s="72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</row>
    <row r="114" spans="2:49" x14ac:dyDescent="0.3">
      <c r="B114" s="72"/>
      <c r="C114" s="72"/>
      <c r="D114" s="72"/>
      <c r="E114" s="72"/>
      <c r="F114" s="72"/>
      <c r="G114" s="72"/>
      <c r="H114" s="72"/>
      <c r="I114" s="181"/>
      <c r="J114" s="72"/>
      <c r="K114" s="72"/>
      <c r="L114" s="72"/>
      <c r="M114" s="72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</row>
    <row r="115" spans="2:49" x14ac:dyDescent="0.3">
      <c r="B115" s="72"/>
      <c r="C115" s="72"/>
      <c r="D115" s="72"/>
      <c r="E115" s="72"/>
      <c r="F115" s="72"/>
      <c r="G115" s="72"/>
      <c r="H115" s="72"/>
      <c r="I115" s="181"/>
      <c r="J115" s="72"/>
      <c r="K115" s="72"/>
      <c r="L115" s="72"/>
      <c r="M115" s="72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</row>
    <row r="116" spans="2:49" x14ac:dyDescent="0.3">
      <c r="B116" s="72"/>
      <c r="C116" s="72"/>
      <c r="D116" s="72"/>
      <c r="E116" s="72"/>
      <c r="F116" s="72"/>
      <c r="G116" s="72"/>
      <c r="H116" s="72"/>
      <c r="I116" s="181"/>
      <c r="J116" s="72"/>
      <c r="K116" s="72"/>
      <c r="L116" s="72"/>
      <c r="M116" s="72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</row>
    <row r="117" spans="2:49" x14ac:dyDescent="0.3">
      <c r="B117" s="72"/>
      <c r="C117" s="72"/>
      <c r="D117" s="72"/>
      <c r="E117" s="72"/>
      <c r="F117" s="72"/>
      <c r="G117" s="72"/>
      <c r="H117" s="72"/>
      <c r="I117" s="181"/>
      <c r="J117" s="72"/>
      <c r="K117" s="72"/>
      <c r="L117" s="72"/>
      <c r="M117" s="72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</row>
    <row r="118" spans="2:49" x14ac:dyDescent="0.3">
      <c r="B118" s="72"/>
      <c r="C118" s="72"/>
      <c r="D118" s="72"/>
      <c r="E118" s="72"/>
      <c r="F118" s="72"/>
      <c r="G118" s="72"/>
      <c r="H118" s="72"/>
      <c r="I118" s="181"/>
      <c r="J118" s="72"/>
      <c r="K118" s="72"/>
      <c r="L118" s="72"/>
      <c r="M118" s="72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</row>
    <row r="119" spans="2:49" x14ac:dyDescent="0.3">
      <c r="B119" s="72"/>
      <c r="C119" s="72"/>
      <c r="D119" s="72"/>
      <c r="E119" s="72"/>
      <c r="F119" s="72"/>
      <c r="G119" s="72"/>
      <c r="H119" s="72"/>
      <c r="I119" s="181"/>
      <c r="J119" s="72"/>
      <c r="K119" s="72"/>
      <c r="L119" s="72"/>
      <c r="M119" s="72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</row>
    <row r="120" spans="2:49" x14ac:dyDescent="0.3">
      <c r="B120" s="72"/>
      <c r="C120" s="72"/>
      <c r="D120" s="72"/>
      <c r="E120" s="72"/>
      <c r="F120" s="72"/>
      <c r="G120" s="72"/>
      <c r="H120" s="72"/>
      <c r="I120" s="181"/>
      <c r="J120" s="72"/>
      <c r="K120" s="72"/>
      <c r="L120" s="72"/>
      <c r="M120" s="72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</row>
    <row r="121" spans="2:49" x14ac:dyDescent="0.3">
      <c r="B121" s="72"/>
      <c r="C121" s="72"/>
      <c r="D121" s="72"/>
      <c r="E121" s="72"/>
      <c r="F121" s="72"/>
      <c r="G121" s="72"/>
      <c r="H121" s="72"/>
      <c r="I121" s="181"/>
      <c r="J121" s="72"/>
      <c r="K121" s="72"/>
      <c r="L121" s="72"/>
      <c r="M121" s="72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</row>
    <row r="122" spans="2:49" x14ac:dyDescent="0.3">
      <c r="B122" s="72"/>
      <c r="C122" s="72"/>
      <c r="D122" s="72"/>
      <c r="E122" s="72"/>
      <c r="F122" s="72"/>
      <c r="G122" s="72"/>
      <c r="H122" s="72"/>
      <c r="I122" s="181"/>
      <c r="J122" s="72"/>
      <c r="K122" s="72"/>
      <c r="L122" s="72"/>
      <c r="M122" s="72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</row>
    <row r="123" spans="2:49" x14ac:dyDescent="0.3">
      <c r="B123" s="72"/>
      <c r="C123" s="72"/>
      <c r="D123" s="72"/>
      <c r="E123" s="72"/>
      <c r="F123" s="72"/>
      <c r="G123" s="72"/>
      <c r="H123" s="72"/>
      <c r="I123" s="181"/>
      <c r="J123" s="72"/>
      <c r="K123" s="72"/>
      <c r="L123" s="72"/>
      <c r="M123" s="72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</row>
    <row r="124" spans="2:49" x14ac:dyDescent="0.3">
      <c r="B124" s="72"/>
      <c r="C124" s="72"/>
      <c r="D124" s="72"/>
      <c r="E124" s="72"/>
      <c r="F124" s="72"/>
      <c r="G124" s="72"/>
      <c r="H124" s="72"/>
      <c r="I124" s="181"/>
      <c r="J124" s="72"/>
      <c r="K124" s="72"/>
      <c r="L124" s="72"/>
      <c r="M124" s="72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</row>
    <row r="125" spans="2:49" x14ac:dyDescent="0.3">
      <c r="B125" s="72"/>
      <c r="C125" s="72"/>
      <c r="D125" s="72"/>
      <c r="E125" s="72"/>
      <c r="F125" s="72"/>
      <c r="G125" s="72"/>
      <c r="H125" s="72"/>
      <c r="I125" s="181"/>
      <c r="J125" s="72"/>
      <c r="K125" s="72"/>
      <c r="L125" s="72"/>
      <c r="M125" s="72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</row>
    <row r="126" spans="2:49" x14ac:dyDescent="0.3">
      <c r="B126" s="72"/>
      <c r="C126" s="72"/>
      <c r="D126" s="72"/>
      <c r="E126" s="72"/>
      <c r="F126" s="72"/>
      <c r="G126" s="72"/>
      <c r="H126" s="72"/>
      <c r="I126" s="181"/>
      <c r="J126" s="72"/>
      <c r="K126" s="72"/>
      <c r="L126" s="72"/>
      <c r="M126" s="72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</row>
    <row r="127" spans="2:49" x14ac:dyDescent="0.3">
      <c r="B127" s="72"/>
      <c r="C127" s="72"/>
      <c r="D127" s="72"/>
      <c r="E127" s="72"/>
      <c r="F127" s="72"/>
      <c r="G127" s="72"/>
      <c r="H127" s="72"/>
      <c r="I127" s="181"/>
      <c r="J127" s="72"/>
      <c r="K127" s="72"/>
      <c r="L127" s="72"/>
      <c r="M127" s="72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</row>
    <row r="128" spans="2:49" x14ac:dyDescent="0.3">
      <c r="B128" s="72"/>
      <c r="C128" s="72"/>
      <c r="D128" s="72"/>
      <c r="E128" s="72"/>
      <c r="F128" s="72"/>
      <c r="G128" s="72"/>
      <c r="H128" s="72"/>
      <c r="I128" s="181"/>
      <c r="J128" s="72"/>
      <c r="K128" s="72"/>
      <c r="L128" s="72"/>
      <c r="M128" s="72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</row>
    <row r="129" spans="2:49" x14ac:dyDescent="0.3">
      <c r="B129" s="72"/>
      <c r="C129" s="72"/>
      <c r="D129" s="72"/>
      <c r="E129" s="72"/>
      <c r="F129" s="72"/>
      <c r="G129" s="72"/>
      <c r="H129" s="72"/>
      <c r="I129" s="181"/>
      <c r="J129" s="72"/>
      <c r="K129" s="72"/>
      <c r="L129" s="72"/>
      <c r="M129" s="72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</row>
    <row r="130" spans="2:49" x14ac:dyDescent="0.3">
      <c r="B130" s="72"/>
      <c r="C130" s="72"/>
      <c r="D130" s="72"/>
      <c r="E130" s="72"/>
      <c r="F130" s="72"/>
      <c r="G130" s="72"/>
      <c r="H130" s="72"/>
      <c r="I130" s="181"/>
      <c r="J130" s="72"/>
      <c r="K130" s="72"/>
      <c r="L130" s="72"/>
      <c r="M130" s="72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</row>
    <row r="131" spans="2:49" x14ac:dyDescent="0.3">
      <c r="B131" s="72"/>
      <c r="C131" s="72"/>
      <c r="D131" s="72"/>
      <c r="E131" s="72"/>
      <c r="F131" s="72"/>
      <c r="G131" s="72"/>
      <c r="H131" s="72"/>
      <c r="I131" s="181"/>
      <c r="J131" s="72"/>
      <c r="K131" s="72"/>
      <c r="L131" s="72"/>
      <c r="M131" s="72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</row>
    <row r="132" spans="2:49" x14ac:dyDescent="0.3">
      <c r="B132" s="72"/>
      <c r="C132" s="72"/>
      <c r="D132" s="72"/>
      <c r="E132" s="72"/>
      <c r="F132" s="72"/>
      <c r="G132" s="72"/>
      <c r="H132" s="72"/>
      <c r="I132" s="181"/>
      <c r="J132" s="72"/>
      <c r="K132" s="72"/>
      <c r="L132" s="72"/>
      <c r="M132" s="72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</row>
    <row r="133" spans="2:49" x14ac:dyDescent="0.3">
      <c r="B133" s="72"/>
      <c r="C133" s="72"/>
      <c r="D133" s="72"/>
      <c r="E133" s="72"/>
      <c r="F133" s="72"/>
      <c r="G133" s="72"/>
      <c r="H133" s="72"/>
      <c r="I133" s="181"/>
      <c r="J133" s="72"/>
      <c r="K133" s="72"/>
      <c r="L133" s="72"/>
      <c r="M133" s="72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</row>
    <row r="134" spans="2:49" x14ac:dyDescent="0.3">
      <c r="B134" s="72"/>
      <c r="C134" s="72"/>
      <c r="D134" s="72"/>
      <c r="E134" s="72"/>
      <c r="F134" s="72"/>
      <c r="G134" s="72"/>
      <c r="H134" s="72"/>
      <c r="I134" s="181"/>
      <c r="J134" s="72"/>
      <c r="K134" s="72"/>
      <c r="L134" s="72"/>
      <c r="M134" s="72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</row>
    <row r="135" spans="2:49" x14ac:dyDescent="0.3">
      <c r="B135" s="72"/>
      <c r="C135" s="72"/>
      <c r="D135" s="72"/>
      <c r="E135" s="72"/>
      <c r="F135" s="72"/>
      <c r="G135" s="72"/>
      <c r="H135" s="72"/>
      <c r="I135" s="181"/>
      <c r="J135" s="72"/>
      <c r="K135" s="72"/>
      <c r="L135" s="72"/>
      <c r="M135" s="72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</row>
    <row r="136" spans="2:49" x14ac:dyDescent="0.3">
      <c r="B136" s="72"/>
      <c r="C136" s="72"/>
      <c r="D136" s="72"/>
      <c r="E136" s="72"/>
      <c r="F136" s="72"/>
      <c r="G136" s="72"/>
      <c r="H136" s="72"/>
      <c r="I136" s="181"/>
      <c r="J136" s="72"/>
      <c r="K136" s="72"/>
      <c r="L136" s="72"/>
      <c r="M136" s="72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</row>
    <row r="137" spans="2:49" x14ac:dyDescent="0.3">
      <c r="B137" s="72"/>
      <c r="C137" s="72"/>
      <c r="D137" s="72"/>
      <c r="E137" s="72"/>
      <c r="F137" s="72"/>
      <c r="G137" s="72"/>
      <c r="H137" s="72"/>
      <c r="I137" s="181"/>
      <c r="J137" s="72"/>
      <c r="K137" s="72"/>
      <c r="L137" s="72"/>
      <c r="M137" s="72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</row>
    <row r="138" spans="2:49" x14ac:dyDescent="0.3">
      <c r="B138" s="72"/>
      <c r="C138" s="72"/>
      <c r="D138" s="72"/>
      <c r="E138" s="72"/>
      <c r="F138" s="72"/>
      <c r="G138" s="72"/>
      <c r="H138" s="72"/>
      <c r="I138" s="181"/>
      <c r="J138" s="72"/>
      <c r="K138" s="72"/>
      <c r="L138" s="72"/>
      <c r="M138" s="72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</row>
    <row r="139" spans="2:49" x14ac:dyDescent="0.3">
      <c r="B139" s="72"/>
      <c r="C139" s="72"/>
      <c r="D139" s="72"/>
      <c r="E139" s="72"/>
      <c r="F139" s="72"/>
      <c r="G139" s="72"/>
      <c r="H139" s="72"/>
      <c r="I139" s="181"/>
      <c r="J139" s="72"/>
      <c r="K139" s="72"/>
      <c r="L139" s="72"/>
      <c r="M139" s="72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</row>
    <row r="140" spans="2:49" x14ac:dyDescent="0.3">
      <c r="B140" s="72"/>
      <c r="C140" s="72"/>
      <c r="D140" s="72"/>
      <c r="E140" s="72"/>
      <c r="F140" s="72"/>
      <c r="G140" s="72"/>
      <c r="H140" s="72"/>
      <c r="I140" s="181"/>
      <c r="J140" s="72"/>
      <c r="K140" s="72"/>
      <c r="L140" s="72"/>
      <c r="M140" s="72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</row>
    <row r="141" spans="2:49" x14ac:dyDescent="0.3">
      <c r="B141" s="72"/>
      <c r="C141" s="72"/>
      <c r="D141" s="72"/>
      <c r="E141" s="72"/>
      <c r="F141" s="72"/>
      <c r="G141" s="72"/>
      <c r="H141" s="72"/>
      <c r="I141" s="181"/>
      <c r="J141" s="72"/>
      <c r="K141" s="72"/>
      <c r="L141" s="72"/>
      <c r="M141" s="72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</row>
    <row r="142" spans="2:49" x14ac:dyDescent="0.3">
      <c r="B142" s="72"/>
      <c r="C142" s="72"/>
      <c r="D142" s="72"/>
      <c r="E142" s="72"/>
      <c r="F142" s="72"/>
      <c r="G142" s="72"/>
      <c r="H142" s="72"/>
      <c r="I142" s="181"/>
      <c r="J142" s="72"/>
      <c r="K142" s="72"/>
      <c r="L142" s="72"/>
      <c r="M142" s="72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</row>
    <row r="143" spans="2:49" x14ac:dyDescent="0.3">
      <c r="B143" s="72"/>
      <c r="C143" s="72"/>
      <c r="D143" s="72"/>
      <c r="E143" s="72"/>
      <c r="F143" s="72"/>
      <c r="G143" s="72"/>
      <c r="H143" s="72"/>
      <c r="I143" s="181"/>
      <c r="J143" s="72"/>
      <c r="K143" s="72"/>
      <c r="L143" s="72"/>
      <c r="M143" s="72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</row>
    <row r="144" spans="2:49" x14ac:dyDescent="0.3">
      <c r="B144" s="72"/>
      <c r="C144" s="72"/>
      <c r="D144" s="72"/>
      <c r="E144" s="72"/>
      <c r="F144" s="72"/>
      <c r="G144" s="72"/>
      <c r="H144" s="72"/>
      <c r="I144" s="181"/>
      <c r="J144" s="72"/>
      <c r="K144" s="72"/>
      <c r="L144" s="72"/>
      <c r="M144" s="72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</row>
    <row r="145" spans="2:49" x14ac:dyDescent="0.3">
      <c r="B145" s="72"/>
      <c r="C145" s="72"/>
      <c r="D145" s="72"/>
      <c r="E145" s="72"/>
      <c r="F145" s="72"/>
      <c r="G145" s="72"/>
      <c r="H145" s="72"/>
      <c r="I145" s="181"/>
      <c r="J145" s="72"/>
      <c r="K145" s="72"/>
      <c r="L145" s="72"/>
      <c r="M145" s="72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</row>
    <row r="146" spans="2:49" x14ac:dyDescent="0.3">
      <c r="B146" s="72"/>
      <c r="C146" s="72"/>
      <c r="D146" s="72"/>
      <c r="E146" s="72"/>
      <c r="F146" s="72"/>
      <c r="G146" s="72"/>
      <c r="H146" s="72"/>
      <c r="I146" s="181"/>
      <c r="J146" s="72"/>
      <c r="K146" s="72"/>
      <c r="L146" s="72"/>
      <c r="M146" s="72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</row>
    <row r="147" spans="2:49" x14ac:dyDescent="0.3">
      <c r="B147" s="72"/>
      <c r="C147" s="72"/>
      <c r="D147" s="72"/>
      <c r="E147" s="72"/>
      <c r="F147" s="72"/>
      <c r="G147" s="72"/>
      <c r="H147" s="72"/>
      <c r="I147" s="181"/>
      <c r="J147" s="72"/>
      <c r="K147" s="72"/>
      <c r="L147" s="72"/>
      <c r="M147" s="72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</row>
    <row r="148" spans="2:49" x14ac:dyDescent="0.3">
      <c r="B148" s="72"/>
      <c r="C148" s="72"/>
      <c r="D148" s="72"/>
      <c r="E148" s="72"/>
      <c r="F148" s="72"/>
      <c r="G148" s="72"/>
      <c r="H148" s="72"/>
      <c r="I148" s="181"/>
      <c r="J148" s="72"/>
      <c r="K148" s="72"/>
      <c r="L148" s="72"/>
      <c r="M148" s="72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</row>
    <row r="149" spans="2:49" x14ac:dyDescent="0.3">
      <c r="B149" s="72"/>
      <c r="C149" s="72"/>
      <c r="D149" s="72"/>
      <c r="E149" s="72"/>
      <c r="F149" s="72"/>
      <c r="G149" s="72"/>
      <c r="H149" s="72"/>
      <c r="I149" s="181"/>
      <c r="J149" s="72"/>
      <c r="K149" s="72"/>
      <c r="L149" s="72"/>
      <c r="M149" s="72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</row>
    <row r="150" spans="2:49" x14ac:dyDescent="0.3">
      <c r="B150" s="72"/>
      <c r="C150" s="72"/>
      <c r="D150" s="72"/>
      <c r="E150" s="72"/>
      <c r="F150" s="72"/>
      <c r="G150" s="72"/>
      <c r="H150" s="72"/>
      <c r="I150" s="181"/>
      <c r="J150" s="72"/>
      <c r="K150" s="72"/>
      <c r="L150" s="72"/>
      <c r="M150" s="72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</row>
    <row r="151" spans="2:49" x14ac:dyDescent="0.3">
      <c r="B151" s="72"/>
      <c r="C151" s="72"/>
      <c r="D151" s="72"/>
      <c r="E151" s="72"/>
      <c r="F151" s="72"/>
      <c r="G151" s="72"/>
      <c r="H151" s="72"/>
      <c r="I151" s="181"/>
      <c r="J151" s="72"/>
      <c r="K151" s="72"/>
      <c r="L151" s="72"/>
      <c r="M151" s="72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</row>
    <row r="152" spans="2:49" x14ac:dyDescent="0.3">
      <c r="B152" s="72"/>
      <c r="C152" s="72"/>
      <c r="D152" s="72"/>
      <c r="E152" s="72"/>
      <c r="F152" s="72"/>
      <c r="G152" s="72"/>
      <c r="H152" s="72"/>
      <c r="I152" s="181"/>
      <c r="J152" s="72"/>
      <c r="K152" s="72"/>
      <c r="L152" s="72"/>
      <c r="M152" s="72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</row>
    <row r="153" spans="2:49" x14ac:dyDescent="0.3">
      <c r="B153" s="72"/>
      <c r="C153" s="72"/>
      <c r="D153" s="72"/>
      <c r="E153" s="72"/>
      <c r="F153" s="72"/>
      <c r="G153" s="72"/>
      <c r="H153" s="72"/>
      <c r="I153" s="181"/>
      <c r="J153" s="72"/>
      <c r="K153" s="72"/>
      <c r="L153" s="72"/>
      <c r="M153" s="72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</row>
    <row r="154" spans="2:49" x14ac:dyDescent="0.3">
      <c r="B154" s="72"/>
      <c r="C154" s="72"/>
      <c r="D154" s="72"/>
      <c r="E154" s="72"/>
      <c r="F154" s="72"/>
      <c r="G154" s="72"/>
      <c r="H154" s="72"/>
      <c r="I154" s="181"/>
      <c r="J154" s="72"/>
      <c r="K154" s="72"/>
      <c r="L154" s="72"/>
      <c r="M154" s="72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</row>
  </sheetData>
  <mergeCells count="1">
    <mergeCell ref="A2:A3"/>
  </mergeCells>
  <printOptions verticalCentered="1"/>
  <pageMargins left="0.31496062992125984" right="0.31496062992125984" top="0.39370078740157483" bottom="0.39370078740157483" header="0.51181102362204722" footer="0.51181102362204722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34"/>
  <sheetViews>
    <sheetView view="pageBreakPreview" zoomScale="90" zoomScaleNormal="70" zoomScaleSheetLayoutView="90" zoomScalePage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23" sqref="H23"/>
    </sheetView>
  </sheetViews>
  <sheetFormatPr defaultColWidth="8.77734375" defaultRowHeight="13.2" x14ac:dyDescent="0.3"/>
  <cols>
    <col min="1" max="1" width="37.6640625" style="96" customWidth="1"/>
    <col min="2" max="10" width="11.44140625" style="58" customWidth="1"/>
    <col min="11" max="15" width="8.77734375" style="58" customWidth="1"/>
    <col min="16" max="212" width="8.77734375" style="59" customWidth="1"/>
    <col min="213" max="236" width="8.77734375" style="60" customWidth="1"/>
    <col min="237" max="16384" width="8.77734375" style="60"/>
  </cols>
  <sheetData>
    <row r="1" spans="1:252" ht="20.25" customHeight="1" x14ac:dyDescent="0.3">
      <c r="A1" s="107" t="s">
        <v>116</v>
      </c>
      <c r="I1" s="154"/>
      <c r="J1" s="154"/>
    </row>
    <row r="2" spans="1:252" s="8" customFormat="1" ht="26.4" x14ac:dyDescent="0.3">
      <c r="A2" s="200" t="s">
        <v>1</v>
      </c>
      <c r="B2" s="108" t="s">
        <v>170</v>
      </c>
      <c r="C2" s="108" t="s">
        <v>117</v>
      </c>
      <c r="D2" s="108" t="s">
        <v>171</v>
      </c>
      <c r="E2" s="108" t="s">
        <v>136</v>
      </c>
      <c r="F2" s="108" t="s">
        <v>137</v>
      </c>
      <c r="G2" s="108" t="s">
        <v>138</v>
      </c>
      <c r="H2" s="108" t="s">
        <v>139</v>
      </c>
      <c r="I2" s="108" t="s">
        <v>140</v>
      </c>
      <c r="J2" s="109" t="s">
        <v>141</v>
      </c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</row>
    <row r="3" spans="1:252" s="12" customFormat="1" ht="19.5" customHeight="1" x14ac:dyDescent="0.3">
      <c r="A3" s="201"/>
      <c r="B3" s="110">
        <f>bilans!C3</f>
        <v>2015</v>
      </c>
      <c r="C3" s="110" t="str">
        <f>bilans!D3</f>
        <v>12.2016</v>
      </c>
      <c r="D3" s="110">
        <f>bilans!E3</f>
        <v>2016</v>
      </c>
      <c r="E3" s="110">
        <f>bilans!F3</f>
        <v>2017</v>
      </c>
      <c r="F3" s="110">
        <f>bilans!G3</f>
        <v>2018</v>
      </c>
      <c r="G3" s="110">
        <f>bilans!H3</f>
        <v>2019</v>
      </c>
      <c r="H3" s="110">
        <f>bilans!I3</f>
        <v>2020</v>
      </c>
      <c r="I3" s="110">
        <f>bilans!J3</f>
        <v>2021</v>
      </c>
      <c r="J3" s="111">
        <f>bilans!K3</f>
        <v>2022</v>
      </c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</row>
    <row r="4" spans="1:252" s="66" customFormat="1" ht="19.5" customHeight="1" x14ac:dyDescent="0.3">
      <c r="A4" s="104" t="s">
        <v>118</v>
      </c>
      <c r="B4" s="112"/>
      <c r="C4" s="112"/>
      <c r="D4" s="112"/>
      <c r="E4" s="112"/>
      <c r="F4" s="112"/>
      <c r="G4" s="112"/>
      <c r="H4" s="112"/>
      <c r="I4" s="187"/>
      <c r="J4" s="113"/>
      <c r="K4" s="114"/>
      <c r="L4" s="114"/>
      <c r="M4" s="65"/>
      <c r="N4" s="65"/>
      <c r="O4" s="65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</row>
    <row r="5" spans="1:252" s="73" customFormat="1" ht="20.25" customHeight="1" x14ac:dyDescent="0.25">
      <c r="A5" s="115" t="s">
        <v>119</v>
      </c>
      <c r="B5" s="116">
        <f>bilans!C17/bilans!C40</f>
        <v>0.42221443587946744</v>
      </c>
      <c r="C5" s="116">
        <f>bilans!D17/bilans!D40</f>
        <v>0.38782859200576164</v>
      </c>
      <c r="D5" s="116">
        <f>bilans!E17/bilans!E40</f>
        <v>0.38782859200576164</v>
      </c>
      <c r="E5" s="116">
        <f>bilans!F17/bilans!F40</f>
        <v>0.42149884691321193</v>
      </c>
      <c r="F5" s="116">
        <f>bilans!G17/bilans!G40</f>
        <v>0.62616268013791088</v>
      </c>
      <c r="G5" s="116">
        <f>bilans!H17/bilans!H40</f>
        <v>0.92357116186905797</v>
      </c>
      <c r="H5" s="116">
        <f>bilans!I17/bilans!I40</f>
        <v>1.3261882362889341</v>
      </c>
      <c r="I5" s="116">
        <f>bilans!J17/bilans!J40</f>
        <v>1.845565531229844</v>
      </c>
      <c r="J5" s="117"/>
      <c r="K5" s="118"/>
      <c r="L5" s="118"/>
      <c r="M5" s="72"/>
      <c r="N5" s="72"/>
      <c r="O5" s="72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</row>
    <row r="6" spans="1:252" ht="19.5" customHeight="1" x14ac:dyDescent="0.25">
      <c r="A6" s="115" t="s">
        <v>120</v>
      </c>
      <c r="B6" s="116">
        <f>(bilans!C17-bilans!C18)/bilans!C40</f>
        <v>0.39943938332165385</v>
      </c>
      <c r="C6" s="116">
        <f>(bilans!D17-bilans!D18)/bilans!D40</f>
        <v>0.3644220381706878</v>
      </c>
      <c r="D6" s="116">
        <f>(bilans!E17-bilans!E18)/bilans!E40</f>
        <v>0.3644220381706878</v>
      </c>
      <c r="E6" s="116">
        <f>(bilans!F17-bilans!F18)/bilans!F40</f>
        <v>0.39993031705738924</v>
      </c>
      <c r="F6" s="116">
        <f>(bilans!G17-bilans!G18)/bilans!G40</f>
        <v>0.59929185028400545</v>
      </c>
      <c r="G6" s="116">
        <f>(bilans!H17-bilans!H18)/bilans!H40</f>
        <v>0.8951587106412161</v>
      </c>
      <c r="H6" s="116">
        <f>(bilans!I17-bilans!I18)/bilans!I40</f>
        <v>1.2990816509492851</v>
      </c>
      <c r="I6" s="116">
        <f>(bilans!J17-bilans!J18)/bilans!J40</f>
        <v>1.8190312314803858</v>
      </c>
      <c r="J6" s="117"/>
      <c r="K6" s="118"/>
      <c r="L6" s="118"/>
      <c r="M6" s="72"/>
      <c r="N6" s="72"/>
      <c r="O6" s="72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</row>
    <row r="7" spans="1:252" ht="29.25" customHeight="1" x14ac:dyDescent="0.3">
      <c r="A7" s="119" t="s">
        <v>121</v>
      </c>
      <c r="B7" s="116"/>
      <c r="C7" s="116"/>
      <c r="D7" s="116"/>
      <c r="E7" s="116"/>
      <c r="F7" s="116"/>
      <c r="G7" s="116"/>
      <c r="H7" s="116"/>
      <c r="I7" s="188"/>
      <c r="J7" s="117"/>
      <c r="K7" s="118"/>
      <c r="L7" s="118"/>
      <c r="M7" s="72"/>
      <c r="N7" s="72"/>
      <c r="O7" s="72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</row>
    <row r="8" spans="1:252" ht="16.5" customHeight="1" x14ac:dyDescent="0.25">
      <c r="A8" s="115" t="s">
        <v>122</v>
      </c>
      <c r="B8" s="116">
        <f>ROUND(bilans!C19/rzis!C4*365,0)</f>
        <v>25</v>
      </c>
      <c r="C8" s="116">
        <f>ROUND(bilans!D19/rzis!D4*365,0)</f>
        <v>35</v>
      </c>
      <c r="D8" s="116">
        <f>ROUND(bilans!E19/rzis!E4*365,0)</f>
        <v>35</v>
      </c>
      <c r="E8" s="116">
        <f>ROUND(bilans!F19/rzis!F4*365,0)</f>
        <v>32</v>
      </c>
      <c r="F8" s="116">
        <f>ROUND(bilans!G19/rzis!G4*365,0)</f>
        <v>26</v>
      </c>
      <c r="G8" s="116">
        <f>ROUND(bilans!H19/rzis!H4*365,0)</f>
        <v>26</v>
      </c>
      <c r="H8" s="116">
        <f>ROUND(bilans!I19/rzis!I4*365,0)</f>
        <v>24</v>
      </c>
      <c r="I8" s="116">
        <f>ROUND(bilans!J19/rzis!J4*365,0)</f>
        <v>23</v>
      </c>
      <c r="J8" s="117"/>
      <c r="K8" s="118"/>
      <c r="L8" s="118"/>
      <c r="M8" s="72"/>
      <c r="N8" s="72"/>
      <c r="O8" s="72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</row>
    <row r="9" spans="1:252" ht="20.25" customHeight="1" x14ac:dyDescent="0.25">
      <c r="A9" s="115" t="s">
        <v>123</v>
      </c>
      <c r="B9" s="116">
        <f>ROUND(bilans!C18/rzis!C4*365,0)</f>
        <v>3</v>
      </c>
      <c r="C9" s="116">
        <f>ROUND(bilans!D18/rzis!D4*365,0)</f>
        <v>2</v>
      </c>
      <c r="D9" s="116">
        <f>ROUND(bilans!E18/rzis!E4*365,0)</f>
        <v>2</v>
      </c>
      <c r="E9" s="116">
        <f>ROUND(bilans!F18/rzis!F4*365,0)</f>
        <v>2</v>
      </c>
      <c r="F9" s="116">
        <f>ROUND(bilans!G18/rzis!G4*365,0)</f>
        <v>2</v>
      </c>
      <c r="G9" s="116">
        <f>ROUND(bilans!H18/rzis!H4*365,0)</f>
        <v>2</v>
      </c>
      <c r="H9" s="116">
        <f>ROUND(bilans!I18/rzis!I4*365,0)</f>
        <v>1</v>
      </c>
      <c r="I9" s="116">
        <f>ROUND(bilans!J18/rzis!J4*365,0)</f>
        <v>1</v>
      </c>
      <c r="J9" s="117"/>
      <c r="K9" s="118"/>
      <c r="L9" s="118"/>
      <c r="M9" s="72"/>
      <c r="N9" s="72"/>
      <c r="O9" s="72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</row>
    <row r="10" spans="1:252" ht="21.75" customHeight="1" x14ac:dyDescent="0.25">
      <c r="A10" s="115" t="s">
        <v>124</v>
      </c>
      <c r="B10" s="116">
        <f>ROUND(bilans!C41/rzis!C4*365,0)</f>
        <v>43</v>
      </c>
      <c r="C10" s="116">
        <f>ROUND(bilans!D41/rzis!D4*365,0)</f>
        <v>38</v>
      </c>
      <c r="D10" s="116">
        <f>ROUND(bilans!E41/rzis!E4*365,0)</f>
        <v>38</v>
      </c>
      <c r="E10" s="116">
        <f>ROUND(bilans!F41/rzis!F4*365,0)</f>
        <v>33</v>
      </c>
      <c r="F10" s="116">
        <f>ROUND(bilans!G41/rzis!G4*365,0)</f>
        <v>25</v>
      </c>
      <c r="G10" s="116">
        <f>ROUND(bilans!H41/rzis!H4*365,0)</f>
        <v>23</v>
      </c>
      <c r="H10" s="116">
        <f>ROUND(bilans!I41/rzis!I4*365,0)</f>
        <v>22</v>
      </c>
      <c r="I10" s="116">
        <f>ROUND(bilans!J41/rzis!J4*365,0)</f>
        <v>20</v>
      </c>
      <c r="J10" s="117"/>
      <c r="K10" s="118"/>
      <c r="L10" s="118"/>
      <c r="M10" s="72"/>
      <c r="N10" s="72"/>
      <c r="O10" s="72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</row>
    <row r="11" spans="1:252" s="93" customFormat="1" ht="29.25" customHeight="1" x14ac:dyDescent="0.3">
      <c r="A11" s="103" t="s">
        <v>125</v>
      </c>
      <c r="B11" s="112"/>
      <c r="C11" s="112"/>
      <c r="D11" s="112"/>
      <c r="E11" s="112"/>
      <c r="F11" s="112"/>
      <c r="G11" s="112"/>
      <c r="H11" s="112"/>
      <c r="I11" s="187"/>
      <c r="J11" s="113"/>
      <c r="K11" s="114"/>
      <c r="L11" s="114"/>
      <c r="M11" s="65"/>
      <c r="N11" s="65"/>
      <c r="O11" s="65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</row>
    <row r="12" spans="1:252" ht="23.25" customHeight="1" x14ac:dyDescent="0.25">
      <c r="A12" s="115" t="s">
        <v>126</v>
      </c>
      <c r="B12" s="116">
        <f>bilans!C35/bilans!C23</f>
        <v>0.84232063637754317</v>
      </c>
      <c r="C12" s="116">
        <f>bilans!D35/bilans!D23</f>
        <v>0.82877909285884488</v>
      </c>
      <c r="D12" s="116">
        <f>bilans!E35/bilans!E23</f>
        <v>0.82877909285884488</v>
      </c>
      <c r="E12" s="116">
        <f>bilans!F35/bilans!F23</f>
        <v>0.81201706367277893</v>
      </c>
      <c r="F12" s="116">
        <f>bilans!G35/bilans!G23</f>
        <v>0.75799720489911149</v>
      </c>
      <c r="G12" s="116">
        <f>bilans!H35/bilans!H23</f>
        <v>0.73278157525241916</v>
      </c>
      <c r="H12" s="116">
        <f>bilans!I35/bilans!I23</f>
        <v>0.7010542704768854</v>
      </c>
      <c r="I12" s="116">
        <f>bilans!J35/bilans!J23</f>
        <v>0.66118421685849649</v>
      </c>
      <c r="J12" s="117"/>
      <c r="K12" s="118"/>
      <c r="L12" s="118"/>
      <c r="M12" s="72"/>
      <c r="N12" s="72"/>
      <c r="O12" s="72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</row>
    <row r="13" spans="1:252" ht="26.4" x14ac:dyDescent="0.25">
      <c r="A13" s="115" t="s">
        <v>127</v>
      </c>
      <c r="B13" s="116">
        <f>bilans!C25/bilans!C5</f>
        <v>0.16529687687928477</v>
      </c>
      <c r="C13" s="116">
        <f>bilans!D25/bilans!D5</f>
        <v>0.17887224596489767</v>
      </c>
      <c r="D13" s="116">
        <f>bilans!E25/bilans!E5</f>
        <v>0.17887224596489767</v>
      </c>
      <c r="E13" s="116">
        <f>bilans!F25/bilans!F5</f>
        <v>0.19728822817901598</v>
      </c>
      <c r="F13" s="116">
        <f>bilans!G25/bilans!G5</f>
        <v>0.2567569961747535</v>
      </c>
      <c r="G13" s="116">
        <f>bilans!H25/bilans!H5</f>
        <v>0.29067632704768237</v>
      </c>
      <c r="H13" s="116">
        <f>bilans!I25/bilans!I5</f>
        <v>0.33969205124908963</v>
      </c>
      <c r="I13" s="116">
        <f>bilans!J25/bilans!J5</f>
        <v>0.40657802275090738</v>
      </c>
      <c r="J13" s="117"/>
      <c r="K13" s="118"/>
      <c r="L13" s="118"/>
      <c r="M13" s="72"/>
      <c r="N13" s="72"/>
      <c r="O13" s="72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</row>
    <row r="14" spans="1:252" ht="26.25" customHeight="1" x14ac:dyDescent="0.25">
      <c r="A14" s="115" t="s">
        <v>128</v>
      </c>
      <c r="B14" s="116">
        <f>(rzis!C30+rzis!C28+rzis!C9+rzis!C25)/rzis!C25</f>
        <v>6.9270072992700769</v>
      </c>
      <c r="C14" s="116">
        <f>(rzis!D30+rzis!D28+rzis!D9+rzis!D25)/rzis!D25</f>
        <v>2.7747875354107632</v>
      </c>
      <c r="D14" s="116">
        <f>(rzis!E30+rzis!E28+rzis!E9+rzis!E25)/rzis!E25</f>
        <v>2.7747875354107632</v>
      </c>
      <c r="E14" s="116">
        <f>(rzis!F30+rzis!F28+rzis!F9+rzis!F25)/rzis!F25</f>
        <v>3.4710004472938731</v>
      </c>
      <c r="F14" s="116">
        <f>(rzis!G30+rzis!G28+rzis!G9+rzis!G25)/rzis!G25</f>
        <v>4.7890656266430245</v>
      </c>
      <c r="G14" s="116">
        <f>(rzis!H30+rzis!H28+rzis!H9+rzis!H25)/rzis!H25</f>
        <v>5.5444119861541266</v>
      </c>
      <c r="H14" s="116">
        <f>(rzis!I30+rzis!I28+rzis!I9+rzis!I25)/rzis!I25</f>
        <v>6.4223401692830313</v>
      </c>
      <c r="I14" s="116">
        <f>(rzis!J30+rzis!J28+rzis!J9+rzis!J25)/rzis!J25</f>
        <v>7.4424774352092529</v>
      </c>
      <c r="J14" s="117"/>
      <c r="K14" s="118"/>
      <c r="L14" s="118"/>
      <c r="M14" s="72"/>
      <c r="N14" s="72"/>
      <c r="O14" s="72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</row>
    <row r="15" spans="1:252" s="93" customFormat="1" ht="29.25" customHeight="1" x14ac:dyDescent="0.3">
      <c r="A15" s="103" t="s">
        <v>129</v>
      </c>
      <c r="B15" s="112"/>
      <c r="C15" s="112"/>
      <c r="D15" s="112"/>
      <c r="E15" s="112"/>
      <c r="F15" s="112"/>
      <c r="G15" s="112"/>
      <c r="H15" s="112"/>
      <c r="I15" s="187"/>
      <c r="J15" s="113"/>
      <c r="K15" s="114"/>
      <c r="L15" s="114"/>
      <c r="M15" s="65"/>
      <c r="N15" s="65"/>
      <c r="O15" s="65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</row>
    <row r="16" spans="1:252" x14ac:dyDescent="0.25">
      <c r="A16" s="115" t="s">
        <v>130</v>
      </c>
      <c r="B16" s="116">
        <f>rzis!C30/rzis!C4</f>
        <v>-4.449547868522973E-3</v>
      </c>
      <c r="C16" s="116">
        <f>rzis!D30/rzis!D4</f>
        <v>2.1803969968116687E-2</v>
      </c>
      <c r="D16" s="116">
        <f>rzis!E30/rzis!E4</f>
        <v>2.1803969968116687E-2</v>
      </c>
      <c r="E16" s="116">
        <f>rzis!F30/rzis!F4</f>
        <v>6.3872272594827181E-2</v>
      </c>
      <c r="F16" s="116">
        <f>rzis!G30/rzis!G4</f>
        <v>9.4168951478304216E-2</v>
      </c>
      <c r="G16" s="116">
        <f>rzis!H30/rzis!H4</f>
        <v>0.10517795244276752</v>
      </c>
      <c r="H16" s="116">
        <f>rzis!I30/rzis!I4</f>
        <v>0.11374666826955798</v>
      </c>
      <c r="I16" s="116">
        <f>rzis!J30/rzis!J4</f>
        <v>0.1211814341913694</v>
      </c>
      <c r="J16" s="117"/>
      <c r="K16" s="118"/>
      <c r="L16" s="118"/>
      <c r="M16" s="72"/>
      <c r="N16" s="72"/>
      <c r="O16" s="72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</row>
    <row r="17" spans="1:51" ht="23.25" customHeight="1" x14ac:dyDescent="0.25">
      <c r="A17" s="115" t="s">
        <v>131</v>
      </c>
      <c r="B17" s="116">
        <f>rzis!C30/bilans!C25</f>
        <v>-7.5187969924810942E-3</v>
      </c>
      <c r="C17" s="116">
        <f>rzis!D30/bilans!D25</f>
        <v>4.9176525168174105E-2</v>
      </c>
      <c r="D17" s="116">
        <f>rzis!E30/bilans!E25</f>
        <v>4.9176525168174105E-2</v>
      </c>
      <c r="E17" s="116">
        <f>rzis!F30/bilans!F25</f>
        <v>0.14740027292684382</v>
      </c>
      <c r="F17" s="116">
        <f>rzis!G30/bilans!G25</f>
        <v>0.20704894174915656</v>
      </c>
      <c r="G17" s="116">
        <f>rzis!H30/bilans!H25</f>
        <v>0.23173597332761081</v>
      </c>
      <c r="H17" s="116">
        <f>rzis!I30/bilans!I25</f>
        <v>0.24334230088795666</v>
      </c>
      <c r="I17" s="116">
        <f>rzis!J30/bilans!J25</f>
        <v>0.24602673304658015</v>
      </c>
      <c r="J17" s="117"/>
      <c r="K17" s="118"/>
      <c r="L17" s="118"/>
      <c r="M17" s="72"/>
      <c r="N17" s="72"/>
      <c r="O17" s="72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</row>
    <row r="18" spans="1:51" x14ac:dyDescent="0.3">
      <c r="A18" s="106" t="s">
        <v>169</v>
      </c>
      <c r="B18" s="155"/>
      <c r="C18" s="155"/>
      <c r="D18" s="155"/>
      <c r="E18" s="155"/>
      <c r="F18" s="155"/>
      <c r="G18" s="155"/>
      <c r="H18" s="155"/>
      <c r="I18" s="156"/>
      <c r="J18" s="156"/>
      <c r="K18" s="120"/>
      <c r="L18" s="120"/>
      <c r="M18" s="72"/>
      <c r="N18" s="72"/>
      <c r="O18" s="72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</row>
    <row r="19" spans="1:51" x14ac:dyDescent="0.3">
      <c r="A19" s="118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</row>
    <row r="20" spans="1:51" x14ac:dyDescent="0.3"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</row>
    <row r="21" spans="1:51" x14ac:dyDescent="0.3"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</row>
    <row r="22" spans="1:51" x14ac:dyDescent="0.3"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</row>
    <row r="23" spans="1:51" x14ac:dyDescent="0.3"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</row>
    <row r="24" spans="1:51" x14ac:dyDescent="0.3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</row>
    <row r="25" spans="1:51" x14ac:dyDescent="0.3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</row>
    <row r="26" spans="1:51" x14ac:dyDescent="0.3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</row>
    <row r="27" spans="1:51" x14ac:dyDescent="0.3"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</row>
    <row r="28" spans="1:51" x14ac:dyDescent="0.3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</row>
    <row r="29" spans="1:51" x14ac:dyDescent="0.3"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</row>
    <row r="30" spans="1:51" x14ac:dyDescent="0.3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</row>
    <row r="31" spans="1:51" x14ac:dyDescent="0.3"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</row>
    <row r="32" spans="1:51" x14ac:dyDescent="0.3"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</row>
    <row r="33" spans="2:51" x14ac:dyDescent="0.3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</row>
    <row r="34" spans="2:51" x14ac:dyDescent="0.3"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</row>
    <row r="35" spans="2:51" x14ac:dyDescent="0.3"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</row>
    <row r="36" spans="2:51" x14ac:dyDescent="0.3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</row>
    <row r="37" spans="2:51" x14ac:dyDescent="0.3"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</row>
    <row r="38" spans="2:51" x14ac:dyDescent="0.3"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</row>
    <row r="39" spans="2:51" x14ac:dyDescent="0.3"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</row>
    <row r="40" spans="2:51" x14ac:dyDescent="0.3"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</row>
    <row r="41" spans="2:51" x14ac:dyDescent="0.3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</row>
    <row r="42" spans="2:51" x14ac:dyDescent="0.3"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</row>
    <row r="43" spans="2:51" x14ac:dyDescent="0.3"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</row>
    <row r="44" spans="2:51" x14ac:dyDescent="0.3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</row>
    <row r="45" spans="2:51" x14ac:dyDescent="0.3"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</row>
    <row r="46" spans="2:51" x14ac:dyDescent="0.3"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</row>
    <row r="47" spans="2:51" x14ac:dyDescent="0.3"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</row>
    <row r="48" spans="2:51" x14ac:dyDescent="0.3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</row>
    <row r="49" spans="2:51" x14ac:dyDescent="0.3"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</row>
    <row r="50" spans="2:51" x14ac:dyDescent="0.3"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</row>
    <row r="51" spans="2:51" x14ac:dyDescent="0.3"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</row>
    <row r="52" spans="2:51" x14ac:dyDescent="0.3"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</row>
    <row r="53" spans="2:51" x14ac:dyDescent="0.3"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</row>
    <row r="54" spans="2:51" x14ac:dyDescent="0.3"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</row>
    <row r="55" spans="2:51" x14ac:dyDescent="0.3"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</row>
    <row r="56" spans="2:51" x14ac:dyDescent="0.3"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</row>
    <row r="57" spans="2:51" x14ac:dyDescent="0.3"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</row>
    <row r="58" spans="2:51" x14ac:dyDescent="0.3"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</row>
    <row r="59" spans="2:51" x14ac:dyDescent="0.3"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</row>
    <row r="60" spans="2:51" x14ac:dyDescent="0.3"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</row>
    <row r="61" spans="2:51" x14ac:dyDescent="0.3"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</row>
    <row r="62" spans="2:51" x14ac:dyDescent="0.3"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</row>
    <row r="63" spans="2:51" x14ac:dyDescent="0.3"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</row>
    <row r="64" spans="2:51" x14ac:dyDescent="0.3"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</row>
    <row r="65" spans="2:51" x14ac:dyDescent="0.3"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</row>
    <row r="66" spans="2:51" x14ac:dyDescent="0.3"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</row>
    <row r="67" spans="2:51" x14ac:dyDescent="0.3"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</row>
    <row r="68" spans="2:51" x14ac:dyDescent="0.3"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</row>
    <row r="69" spans="2:51" x14ac:dyDescent="0.3"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</row>
    <row r="70" spans="2:51" x14ac:dyDescent="0.3"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</row>
    <row r="71" spans="2:51" x14ac:dyDescent="0.3"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</row>
    <row r="72" spans="2:51" x14ac:dyDescent="0.3"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</row>
    <row r="73" spans="2:51" x14ac:dyDescent="0.3"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</row>
    <row r="74" spans="2:51" x14ac:dyDescent="0.3"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</row>
    <row r="75" spans="2:51" x14ac:dyDescent="0.3"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</row>
    <row r="76" spans="2:51" x14ac:dyDescent="0.3"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</row>
    <row r="77" spans="2:51" x14ac:dyDescent="0.3"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</row>
    <row r="78" spans="2:51" x14ac:dyDescent="0.3"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</row>
    <row r="79" spans="2:51" x14ac:dyDescent="0.3"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</row>
    <row r="80" spans="2:51" x14ac:dyDescent="0.3"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</row>
    <row r="81" spans="2:51" x14ac:dyDescent="0.3"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</row>
    <row r="82" spans="2:51" x14ac:dyDescent="0.3"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</row>
    <row r="83" spans="2:51" x14ac:dyDescent="0.3"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</row>
    <row r="84" spans="2:51" x14ac:dyDescent="0.3"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</row>
    <row r="85" spans="2:51" x14ac:dyDescent="0.3"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</row>
    <row r="86" spans="2:51" x14ac:dyDescent="0.3"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</row>
    <row r="87" spans="2:51" x14ac:dyDescent="0.3"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</row>
    <row r="88" spans="2:51" x14ac:dyDescent="0.3"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</row>
    <row r="89" spans="2:51" x14ac:dyDescent="0.3"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</row>
    <row r="90" spans="2:51" x14ac:dyDescent="0.3"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</row>
    <row r="91" spans="2:51" x14ac:dyDescent="0.3"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</row>
    <row r="92" spans="2:51" x14ac:dyDescent="0.3"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</row>
    <row r="93" spans="2:51" x14ac:dyDescent="0.3"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</row>
    <row r="94" spans="2:51" x14ac:dyDescent="0.3"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</row>
    <row r="95" spans="2:51" x14ac:dyDescent="0.3"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</row>
    <row r="96" spans="2:51" x14ac:dyDescent="0.3"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</row>
    <row r="97" spans="2:51" x14ac:dyDescent="0.3"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</row>
    <row r="98" spans="2:51" x14ac:dyDescent="0.3"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</row>
    <row r="99" spans="2:51" x14ac:dyDescent="0.3"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</row>
    <row r="100" spans="2:51" x14ac:dyDescent="0.3"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</row>
    <row r="101" spans="2:51" x14ac:dyDescent="0.3"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</row>
    <row r="102" spans="2:51" x14ac:dyDescent="0.3"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</row>
    <row r="103" spans="2:51" x14ac:dyDescent="0.3"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</row>
    <row r="104" spans="2:51" x14ac:dyDescent="0.3"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</row>
    <row r="105" spans="2:51" x14ac:dyDescent="0.3"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</row>
    <row r="106" spans="2:51" x14ac:dyDescent="0.3"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</row>
    <row r="107" spans="2:51" x14ac:dyDescent="0.3"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</row>
    <row r="108" spans="2:51" x14ac:dyDescent="0.3"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</row>
    <row r="109" spans="2:51" x14ac:dyDescent="0.3"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</row>
    <row r="110" spans="2:51" x14ac:dyDescent="0.3"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</row>
    <row r="111" spans="2:51" x14ac:dyDescent="0.3"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</row>
    <row r="112" spans="2:51" x14ac:dyDescent="0.3"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</row>
    <row r="113" spans="2:51" x14ac:dyDescent="0.3"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</row>
    <row r="114" spans="2:51" x14ac:dyDescent="0.3"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</row>
    <row r="115" spans="2:51" x14ac:dyDescent="0.3"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</row>
    <row r="116" spans="2:51" x14ac:dyDescent="0.3"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</row>
    <row r="117" spans="2:51" x14ac:dyDescent="0.3"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</row>
    <row r="118" spans="2:51" x14ac:dyDescent="0.3"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</row>
    <row r="119" spans="2:51" x14ac:dyDescent="0.3"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</row>
    <row r="120" spans="2:51" x14ac:dyDescent="0.3"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</row>
    <row r="121" spans="2:51" x14ac:dyDescent="0.3"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</row>
    <row r="122" spans="2:51" x14ac:dyDescent="0.3"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</row>
    <row r="123" spans="2:51" x14ac:dyDescent="0.3"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</row>
    <row r="124" spans="2:51" x14ac:dyDescent="0.3"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</row>
    <row r="125" spans="2:51" x14ac:dyDescent="0.3"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</row>
    <row r="126" spans="2:51" x14ac:dyDescent="0.3"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</row>
    <row r="127" spans="2:51" x14ac:dyDescent="0.3"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</row>
    <row r="128" spans="2:51" x14ac:dyDescent="0.3"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</row>
    <row r="129" spans="2:51" x14ac:dyDescent="0.3"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</row>
    <row r="130" spans="2:51" x14ac:dyDescent="0.3"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</row>
    <row r="131" spans="2:51" x14ac:dyDescent="0.3"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</row>
    <row r="132" spans="2:51" x14ac:dyDescent="0.3"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</row>
    <row r="133" spans="2:51" x14ac:dyDescent="0.3"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</row>
    <row r="134" spans="2:51" x14ac:dyDescent="0.3"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</row>
  </sheetData>
  <mergeCells count="1">
    <mergeCell ref="A2:A3"/>
  </mergeCells>
  <printOptions verticalCentered="1"/>
  <pageMargins left="0.39374999999999999" right="0.39374999999999999" top="0.98402777777777772" bottom="0.98402777777777772" header="0.51180555555555551" footer="0.51180555555555551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8"/>
  <sheetViews>
    <sheetView tabSelected="1" view="pageBreakPreview" zoomScale="90" zoomScaleNormal="70" zoomScaleSheetLayoutView="90" zoomScalePageLayoutView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4" sqref="F4:K4"/>
    </sheetView>
  </sheetViews>
  <sheetFormatPr defaultColWidth="8.77734375" defaultRowHeight="13.2" x14ac:dyDescent="0.3"/>
  <cols>
    <col min="1" max="1" width="36" style="5" customWidth="1"/>
    <col min="2" max="2" width="13.6640625" style="5" customWidth="1"/>
    <col min="3" max="11" width="9.77734375" style="5" customWidth="1"/>
    <col min="12" max="16384" width="8.77734375" style="5"/>
  </cols>
  <sheetData>
    <row r="1" spans="1:11" ht="36.75" customHeight="1" x14ac:dyDescent="0.3">
      <c r="A1" s="202" t="s">
        <v>132</v>
      </c>
      <c r="B1" s="203"/>
      <c r="C1" s="203"/>
      <c r="D1" s="203"/>
      <c r="E1" s="203"/>
      <c r="F1" s="203"/>
      <c r="G1" s="203"/>
      <c r="H1" s="203"/>
      <c r="I1" s="203"/>
      <c r="J1" s="189"/>
      <c r="K1" s="189"/>
    </row>
    <row r="2" spans="1:11" s="124" customFormat="1" ht="26.4" x14ac:dyDescent="0.3">
      <c r="A2" s="204" t="s">
        <v>1</v>
      </c>
      <c r="B2" s="121" t="s">
        <v>133</v>
      </c>
      <c r="C2" s="122" t="s">
        <v>134</v>
      </c>
      <c r="D2" s="122" t="s">
        <v>117</v>
      </c>
      <c r="E2" s="122" t="s">
        <v>135</v>
      </c>
      <c r="F2" s="122" t="s">
        <v>136</v>
      </c>
      <c r="G2" s="122" t="s">
        <v>137</v>
      </c>
      <c r="H2" s="122" t="s">
        <v>138</v>
      </c>
      <c r="I2" s="122" t="s">
        <v>139</v>
      </c>
      <c r="J2" s="190" t="s">
        <v>140</v>
      </c>
      <c r="K2" s="123" t="s">
        <v>141</v>
      </c>
    </row>
    <row r="3" spans="1:11" ht="14.4" thickBot="1" x14ac:dyDescent="0.35">
      <c r="A3" s="205"/>
      <c r="B3" s="125">
        <f>bilans!B3</f>
        <v>2014</v>
      </c>
      <c r="C3" s="125">
        <f>bilans!C3</f>
        <v>2015</v>
      </c>
      <c r="D3" s="125" t="str">
        <f>bilans!D3</f>
        <v>12.2016</v>
      </c>
      <c r="E3" s="125">
        <f>bilans!E3</f>
        <v>2016</v>
      </c>
      <c r="F3" s="125">
        <f>bilans!F3</f>
        <v>2017</v>
      </c>
      <c r="G3" s="125">
        <f>bilans!G3</f>
        <v>2018</v>
      </c>
      <c r="H3" s="125">
        <f>bilans!H3</f>
        <v>2019</v>
      </c>
      <c r="I3" s="125">
        <f>bilans!I3</f>
        <v>2020</v>
      </c>
      <c r="J3" s="191">
        <f>bilans!J3</f>
        <v>2021</v>
      </c>
      <c r="K3" s="126">
        <f>bilans!K3</f>
        <v>2022</v>
      </c>
    </row>
    <row r="4" spans="1:11" ht="25.5" customHeight="1" thickBot="1" x14ac:dyDescent="0.35">
      <c r="A4" s="127" t="s">
        <v>142</v>
      </c>
      <c r="B4" s="211">
        <v>4.83</v>
      </c>
      <c r="C4" s="212">
        <v>4.92</v>
      </c>
      <c r="D4" s="212">
        <v>4.17</v>
      </c>
      <c r="E4" s="128">
        <f>D4</f>
        <v>4.17</v>
      </c>
      <c r="F4" s="128">
        <f t="shared" ref="F4:K4" si="0">E4</f>
        <v>4.17</v>
      </c>
      <c r="G4" s="128">
        <f t="shared" si="0"/>
        <v>4.17</v>
      </c>
      <c r="H4" s="128">
        <f t="shared" si="0"/>
        <v>4.17</v>
      </c>
      <c r="I4" s="128">
        <f t="shared" si="0"/>
        <v>4.17</v>
      </c>
      <c r="J4" s="128">
        <f t="shared" si="0"/>
        <v>4.17</v>
      </c>
      <c r="K4" s="128">
        <f t="shared" si="0"/>
        <v>4.17</v>
      </c>
    </row>
    <row r="5" spans="1:11" ht="47.25" customHeight="1" x14ac:dyDescent="0.3">
      <c r="A5" s="206" t="s">
        <v>172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</row>
    <row r="8" spans="1:11" x14ac:dyDescent="0.3">
      <c r="A8" s="4"/>
    </row>
  </sheetData>
  <mergeCells count="3">
    <mergeCell ref="A1:I1"/>
    <mergeCell ref="A2:A3"/>
    <mergeCell ref="A5:K5"/>
  </mergeCells>
  <printOptions verticalCentered="1"/>
  <pageMargins left="0.47222222222222221" right="0.59027777777777779" top="0.7" bottom="0.98402777777777772" header="0.51180555555555551" footer="0.51180555555555551"/>
  <pageSetup paperSize="9" scale="66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16"/>
  <sheetViews>
    <sheetView zoomScale="70" zoomScaleNormal="70" zoomScalePageLayoutView="70" workbookViewId="0">
      <selection activeCell="B12" sqref="B12"/>
    </sheetView>
  </sheetViews>
  <sheetFormatPr defaultColWidth="8.77734375" defaultRowHeight="13.2" x14ac:dyDescent="0.3"/>
  <cols>
    <col min="1" max="1" width="48.44140625" style="5" customWidth="1"/>
    <col min="2" max="3" width="55.77734375" style="130" customWidth="1"/>
    <col min="4" max="16384" width="8.77734375" style="5"/>
  </cols>
  <sheetData>
    <row r="1" spans="1:20" ht="13.8" x14ac:dyDescent="0.3">
      <c r="A1" s="82" t="s">
        <v>143</v>
      </c>
      <c r="B1" s="129"/>
    </row>
    <row r="2" spans="1:20" ht="15.6" x14ac:dyDescent="0.3">
      <c r="A2" s="207" t="s">
        <v>118</v>
      </c>
      <c r="B2" s="207"/>
      <c r="C2" s="207"/>
    </row>
    <row r="3" spans="1:20" ht="66" x14ac:dyDescent="0.3">
      <c r="A3" s="131" t="s">
        <v>144</v>
      </c>
      <c r="B3" s="132" t="s">
        <v>145</v>
      </c>
      <c r="C3" s="133" t="s">
        <v>146</v>
      </c>
    </row>
    <row r="4" spans="1:20" ht="66" x14ac:dyDescent="0.3">
      <c r="A4" s="134" t="s">
        <v>147</v>
      </c>
      <c r="B4" s="135" t="s">
        <v>148</v>
      </c>
      <c r="C4" s="136" t="s">
        <v>149</v>
      </c>
    </row>
    <row r="5" spans="1:20" s="68" customFormat="1" ht="15.6" x14ac:dyDescent="0.3">
      <c r="A5" s="208" t="s">
        <v>121</v>
      </c>
      <c r="B5" s="208"/>
      <c r="C5" s="208"/>
    </row>
    <row r="6" spans="1:20" ht="66" x14ac:dyDescent="0.3">
      <c r="A6" s="137" t="s">
        <v>150</v>
      </c>
      <c r="B6" s="138" t="s">
        <v>151</v>
      </c>
      <c r="C6" s="139" t="s">
        <v>152</v>
      </c>
    </row>
    <row r="7" spans="1:20" ht="52.8" x14ac:dyDescent="0.3">
      <c r="A7" s="140" t="s">
        <v>153</v>
      </c>
      <c r="B7" s="141" t="s">
        <v>154</v>
      </c>
      <c r="C7" s="139" t="s">
        <v>155</v>
      </c>
    </row>
    <row r="8" spans="1:20" ht="79.2" x14ac:dyDescent="0.3">
      <c r="A8" s="140" t="s">
        <v>156</v>
      </c>
      <c r="B8" s="141" t="s">
        <v>157</v>
      </c>
      <c r="C8" s="139" t="s">
        <v>158</v>
      </c>
      <c r="T8" s="142"/>
    </row>
    <row r="9" spans="1:20" s="68" customFormat="1" ht="15.6" x14ac:dyDescent="0.3">
      <c r="A9" s="209" t="s">
        <v>125</v>
      </c>
      <c r="B9" s="209"/>
      <c r="C9" s="209"/>
    </row>
    <row r="10" spans="1:20" ht="26.4" x14ac:dyDescent="0.3">
      <c r="A10" s="143" t="s">
        <v>126</v>
      </c>
      <c r="B10" s="144" t="s">
        <v>159</v>
      </c>
      <c r="C10" s="145" t="s">
        <v>160</v>
      </c>
    </row>
    <row r="11" spans="1:20" ht="79.2" x14ac:dyDescent="0.3">
      <c r="A11" s="143" t="s">
        <v>127</v>
      </c>
      <c r="B11" s="146" t="s">
        <v>161</v>
      </c>
      <c r="C11" s="145" t="s">
        <v>162</v>
      </c>
    </row>
    <row r="12" spans="1:20" ht="39.6" x14ac:dyDescent="0.3">
      <c r="A12" s="143" t="s">
        <v>128</v>
      </c>
      <c r="B12" s="144" t="s">
        <v>163</v>
      </c>
      <c r="C12" s="145" t="s">
        <v>164</v>
      </c>
    </row>
    <row r="13" spans="1:20" s="68" customFormat="1" ht="15.6" x14ac:dyDescent="0.3">
      <c r="A13" s="210" t="s">
        <v>129</v>
      </c>
      <c r="B13" s="210"/>
      <c r="C13" s="210"/>
    </row>
    <row r="14" spans="1:20" ht="39.6" x14ac:dyDescent="0.3">
      <c r="A14" s="147" t="s">
        <v>130</v>
      </c>
      <c r="B14" s="148" t="s">
        <v>165</v>
      </c>
      <c r="C14" s="149" t="s">
        <v>166</v>
      </c>
    </row>
    <row r="15" spans="1:20" ht="39.6" x14ac:dyDescent="0.3">
      <c r="A15" s="150" t="s">
        <v>131</v>
      </c>
      <c r="B15" s="151" t="s">
        <v>167</v>
      </c>
      <c r="C15" s="152" t="s">
        <v>168</v>
      </c>
    </row>
    <row r="16" spans="1:20" x14ac:dyDescent="0.3">
      <c r="A16" s="153"/>
    </row>
  </sheetData>
  <mergeCells count="4">
    <mergeCell ref="A2:C2"/>
    <mergeCell ref="A5:C5"/>
    <mergeCell ref="A9:C9"/>
    <mergeCell ref="A13:C13"/>
  </mergeCells>
  <printOptions horizontalCentered="1" verticalCentered="1"/>
  <pageMargins left="0.39370078740157483" right="0.39370078740157483" top="0.59055118110236227" bottom="0.59055118110236227" header="0.51181102362204722" footer="0.5118110236220472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10</vt:i4>
      </vt:variant>
    </vt:vector>
  </HeadingPairs>
  <TitlesOfParts>
    <vt:vector size="16" baseType="lpstr">
      <vt:lpstr>bilans</vt:lpstr>
      <vt:lpstr>rzis</vt:lpstr>
      <vt:lpstr>rpp</vt:lpstr>
      <vt:lpstr>wskaźniki</vt:lpstr>
      <vt:lpstr>zatrudnienie</vt:lpstr>
      <vt:lpstr>objaśnienia do wskaźników</vt:lpstr>
      <vt:lpstr>bilans!Obszar_wydruku</vt:lpstr>
      <vt:lpstr>'objaśnienia do wskaźników'!Obszar_wydruku</vt:lpstr>
      <vt:lpstr>rpp!Obszar_wydruku</vt:lpstr>
      <vt:lpstr>rzis!Obszar_wydruku</vt:lpstr>
      <vt:lpstr>wskaźniki!Obszar_wydruku</vt:lpstr>
      <vt:lpstr>zatrudnienie!Obszar_wydruku</vt:lpstr>
      <vt:lpstr>bilans!Tytuły_wydruku</vt:lpstr>
      <vt:lpstr>rpp!Tytuły_wydruku</vt:lpstr>
      <vt:lpstr>rzis!Tytuły_wydruku</vt:lpstr>
      <vt:lpstr>wskaźniki!Tytuły_wydruku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DRR</dc:creator>
  <cp:lastModifiedBy>mir</cp:lastModifiedBy>
  <cp:lastPrinted>2016-06-22T07:41:47Z</cp:lastPrinted>
  <dcterms:created xsi:type="dcterms:W3CDTF">2015-10-12T06:48:51Z</dcterms:created>
  <dcterms:modified xsi:type="dcterms:W3CDTF">2017-04-18T16:56:09Z</dcterms:modified>
</cp:coreProperties>
</file>